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essenlinea-my.sharepoint.com/personal/rmena_adess_gob_do/Documents/Transparencia 2024/Dirección de Planificación y Desarrollo/POA, Informes de seguimiento/"/>
    </mc:Choice>
  </mc:AlternateContent>
  <xr:revisionPtr revIDLastSave="0" documentId="8_{16EF72C5-F03D-4F72-8C22-A85A1AB05D60}" xr6:coauthVersionLast="47" xr6:coauthVersionMax="47" xr10:uidLastSave="{00000000-0000-0000-0000-000000000000}"/>
  <bookViews>
    <workbookView xWindow="0" yWindow="390" windowWidth="20490" windowHeight="10920" firstSheet="2" activeTab="9" xr2:uid="{00000000-000D-0000-FFFF-FFFF00000000}"/>
  </bookViews>
  <sheets>
    <sheet name="Sheet1 (3)" sheetId="15" r:id="rId1"/>
    <sheet name="Hoja2" sheetId="4" r:id="rId2"/>
    <sheet name="Hoja4" sheetId="6" r:id="rId3"/>
    <sheet name="Hoja1 (2)" sheetId="7" r:id="rId4"/>
    <sheet name="Table 1" sheetId="9" r:id="rId5"/>
    <sheet name="Sheet1 (2)" sheetId="10" r:id="rId6"/>
    <sheet name="Hoja3" sheetId="11" r:id="rId7"/>
    <sheet name="Hoja2 (2)" sheetId="12" r:id="rId8"/>
    <sheet name="Hoja1 (3)" sheetId="13" r:id="rId9"/>
    <sheet name="Sheet2" sheetId="14" r:id="rId10"/>
  </sheets>
  <definedNames>
    <definedName name="_xlnm._FilterDatabase" localSheetId="2" hidden="1">#N/A</definedName>
    <definedName name="_xlnm._FilterDatabase" localSheetId="5" hidden="1">#N/A</definedName>
    <definedName name="_xlcn.WorksheetConnection_BeneficiariosUnicos1.xlsxTabla1" hidden="1">#N/A</definedName>
    <definedName name="_xlcn.WorksheetConnection_BeneficiariosUnicos1.xlsxTabla111" hidden="1">#N/A</definedName>
    <definedName name="_xlcn.WorksheetConnection_BeneficiariosUnicos1.xlsxTabla2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4" l="1"/>
  <c r="H24" i="14"/>
  <c r="G24" i="14"/>
  <c r="F24" i="14"/>
  <c r="E24" i="14"/>
  <c r="D24" i="14"/>
  <c r="C24" i="14"/>
  <c r="B24" i="14"/>
  <c r="I23" i="14"/>
  <c r="H23" i="14"/>
  <c r="I22" i="14"/>
  <c r="H22" i="14"/>
  <c r="I21" i="14"/>
  <c r="H21" i="14"/>
  <c r="D21" i="14"/>
  <c r="B21" i="14"/>
  <c r="I20" i="14"/>
  <c r="H20" i="14"/>
  <c r="I19" i="14"/>
  <c r="H19" i="14"/>
  <c r="D19" i="14"/>
  <c r="B19" i="14"/>
  <c r="I18" i="14"/>
  <c r="H18" i="14"/>
  <c r="I17" i="14"/>
  <c r="H17" i="14"/>
  <c r="I16" i="14"/>
  <c r="H16" i="14"/>
  <c r="D16" i="14"/>
  <c r="B16" i="14"/>
  <c r="I15" i="14"/>
  <c r="H15" i="14"/>
  <c r="D15" i="14"/>
  <c r="B15" i="14"/>
  <c r="I14" i="14"/>
  <c r="H14" i="14"/>
  <c r="D14" i="14"/>
  <c r="I13" i="14"/>
  <c r="H13" i="14"/>
  <c r="D13" i="14"/>
  <c r="B13" i="14"/>
  <c r="I12" i="14"/>
  <c r="H12" i="14"/>
  <c r="D12" i="14"/>
  <c r="B12" i="14"/>
  <c r="I11" i="14"/>
  <c r="H11" i="14"/>
  <c r="D11" i="14"/>
  <c r="B11" i="14"/>
  <c r="I10" i="14"/>
  <c r="H10" i="14"/>
  <c r="D10" i="14"/>
  <c r="B10" i="14"/>
  <c r="I9" i="14"/>
  <c r="H9" i="14"/>
  <c r="D9" i="14"/>
  <c r="B9" i="14"/>
  <c r="I8" i="14"/>
  <c r="H8" i="14"/>
  <c r="D8" i="14"/>
  <c r="I7" i="14"/>
  <c r="H7" i="14"/>
  <c r="D7" i="14"/>
  <c r="B7" i="14"/>
  <c r="I6" i="14"/>
  <c r="H6" i="14"/>
  <c r="D6" i="14"/>
  <c r="B6" i="14"/>
  <c r="G27" i="13"/>
  <c r="F27" i="13"/>
  <c r="E27" i="13"/>
  <c r="D27" i="13"/>
  <c r="C27" i="13"/>
  <c r="B27" i="13"/>
  <c r="G25" i="13"/>
  <c r="F25" i="13"/>
  <c r="E25" i="13"/>
  <c r="D25" i="13"/>
  <c r="C25" i="13"/>
  <c r="B25" i="13"/>
  <c r="D23" i="13"/>
  <c r="B23" i="13"/>
  <c r="G22" i="13"/>
  <c r="F22" i="13"/>
  <c r="E22" i="13"/>
  <c r="D22" i="13"/>
  <c r="C22" i="13"/>
  <c r="B22" i="13"/>
  <c r="D20" i="13"/>
  <c r="B20" i="13"/>
  <c r="D17" i="13"/>
  <c r="B17" i="13"/>
  <c r="D16" i="13"/>
  <c r="B16" i="13"/>
  <c r="G15" i="13"/>
  <c r="F15" i="13"/>
  <c r="E15" i="13"/>
  <c r="D15" i="13"/>
  <c r="C15" i="13"/>
  <c r="B15" i="13"/>
  <c r="D14" i="13"/>
  <c r="D13" i="13"/>
  <c r="B13" i="13"/>
  <c r="D12" i="13"/>
  <c r="B12" i="13"/>
  <c r="D11" i="13"/>
  <c r="B11" i="13"/>
  <c r="D10" i="13"/>
  <c r="B10" i="13"/>
  <c r="D9" i="13"/>
  <c r="B9" i="13"/>
  <c r="D8" i="13"/>
  <c r="G7" i="13"/>
  <c r="F7" i="13"/>
  <c r="E7" i="13"/>
  <c r="D7" i="13"/>
  <c r="C7" i="13"/>
  <c r="B7" i="13"/>
  <c r="D6" i="13"/>
  <c r="B6" i="13"/>
  <c r="D5" i="13"/>
  <c r="B5" i="13"/>
  <c r="I16" i="12"/>
  <c r="H16" i="12"/>
  <c r="I15" i="12"/>
  <c r="H15" i="12"/>
  <c r="I14" i="12"/>
  <c r="H14" i="12"/>
  <c r="I13" i="12"/>
  <c r="H13" i="12"/>
  <c r="I12" i="12"/>
  <c r="H12" i="12"/>
  <c r="I11" i="12"/>
  <c r="H11" i="12"/>
  <c r="I10" i="12"/>
  <c r="H10" i="12"/>
  <c r="I9" i="12"/>
  <c r="H9" i="12"/>
  <c r="I8" i="12"/>
  <c r="H8" i="12"/>
  <c r="I7" i="12"/>
  <c r="H7" i="12"/>
  <c r="I6" i="12"/>
  <c r="H6" i="12"/>
  <c r="I5" i="12"/>
  <c r="H5" i="12"/>
  <c r="I4" i="12"/>
  <c r="H4" i="12"/>
  <c r="I3" i="12"/>
  <c r="H3" i="12"/>
  <c r="B28" i="11"/>
  <c r="C26" i="11" s="1"/>
  <c r="B27" i="11"/>
  <c r="B26" i="11"/>
  <c r="B25" i="11"/>
  <c r="B24" i="11"/>
  <c r="B23" i="11"/>
  <c r="E16" i="11"/>
  <c r="D16" i="11"/>
  <c r="C16" i="11"/>
  <c r="B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N23" i="9"/>
  <c r="M23" i="9"/>
  <c r="N11" i="9"/>
  <c r="H9" i="9"/>
  <c r="G9" i="9"/>
  <c r="F9" i="9"/>
  <c r="L8" i="9"/>
  <c r="K8" i="9"/>
  <c r="H8" i="9"/>
  <c r="M7" i="9"/>
  <c r="H7" i="9"/>
  <c r="H6" i="9"/>
  <c r="G34" i="7"/>
  <c r="G33" i="7"/>
  <c r="F37" i="6"/>
  <c r="E37" i="6"/>
  <c r="B36" i="6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G49" i="15"/>
  <c r="F49" i="15"/>
  <c r="C49" i="15"/>
  <c r="B49" i="15"/>
  <c r="G27" i="15"/>
  <c r="F27" i="15"/>
  <c r="C27" i="15"/>
  <c r="B27" i="15"/>
  <c r="B24" i="15"/>
  <c r="B22" i="15"/>
  <c r="B19" i="15"/>
  <c r="B18" i="15"/>
  <c r="B16" i="15"/>
  <c r="B15" i="15"/>
  <c r="B14" i="15"/>
  <c r="B13" i="15"/>
  <c r="B12" i="15"/>
  <c r="B10" i="15"/>
  <c r="B9" i="15"/>
  <c r="C27" i="11" l="1"/>
  <c r="B30" i="11"/>
  <c r="C24" i="11"/>
  <c r="C25" i="11"/>
  <c r="C23" i="11"/>
</calcChain>
</file>

<file path=xl/sharedStrings.xml><?xml version="1.0" encoding="utf-8"?>
<sst xmlns="http://schemas.openxmlformats.org/spreadsheetml/2006/main" count="643" uniqueCount="179">
  <si>
    <t>DIRECCION FINANCIERA ADMINISTRATIVA</t>
  </si>
  <si>
    <t>CONTROL DE SUBSIDIOS</t>
  </si>
  <si>
    <t>NOMINAS OTORGADAS ENERO 2024</t>
  </si>
  <si>
    <t xml:space="preserve"> NOMINAS OTORGADAS FEBRERO 2024</t>
  </si>
  <si>
    <t>SUBSIDIO</t>
  </si>
  <si>
    <t>CANTIDAD DE BTH</t>
  </si>
  <si>
    <t>MONTO</t>
  </si>
  <si>
    <t xml:space="preserve">ALIMÉNTATE </t>
  </si>
  <si>
    <t>ALIMÉNTATE TEMPORAL</t>
  </si>
  <si>
    <t>SA</t>
  </si>
  <si>
    <t>IES</t>
  </si>
  <si>
    <t>MOTOBEN</t>
  </si>
  <si>
    <t>OP/14-24</t>
  </si>
  <si>
    <t>BONOGAS CHOFER</t>
  </si>
  <si>
    <t xml:space="preserve">BONOGAS HOGAR </t>
  </si>
  <si>
    <t>BONOGAS HOGAR COMPLEMENTARIA</t>
  </si>
  <si>
    <t>BONOLUZ</t>
  </si>
  <si>
    <t>PMA-VIH</t>
  </si>
  <si>
    <t>AVANZA</t>
  </si>
  <si>
    <t>APRENDE</t>
  </si>
  <si>
    <t>SUPÉRATE MUJER</t>
  </si>
  <si>
    <t>SUPÉRATE MUJER (cuentas)</t>
  </si>
  <si>
    <t>AGRICULTURA FAMILIAR VALLE NUEVO</t>
  </si>
  <si>
    <t>AGRICULTURA FAMILIAR VALLE NUEVO (cuentas)</t>
  </si>
  <si>
    <t>FONDO DE DISCAPACIDAD (cuentas)</t>
  </si>
  <si>
    <t xml:space="preserve">TOTAL </t>
  </si>
  <si>
    <t xml:space="preserve"> NOMINAS OTORGADAS MARZO 2024</t>
  </si>
  <si>
    <t>CONSOLIDADO NOMINAS OTORGADAS ENERO - MARZO 2024</t>
  </si>
  <si>
    <t>Etiquetas de fila</t>
  </si>
  <si>
    <t>Recuento de CEDULA</t>
  </si>
  <si>
    <t>Recuento final</t>
  </si>
  <si>
    <t>01 DISTRITO NACIONAL</t>
  </si>
  <si>
    <t>02 AZUA</t>
  </si>
  <si>
    <t>03 BAHORUCO</t>
  </si>
  <si>
    <t>04 BARAHONA</t>
  </si>
  <si>
    <t>05 DAJABON</t>
  </si>
  <si>
    <t>06 DUARTE</t>
  </si>
  <si>
    <t>07 ELIAS PIÑA</t>
  </si>
  <si>
    <t>08 EL SEIBO</t>
  </si>
  <si>
    <t>09 ESPAILLAT</t>
  </si>
  <si>
    <t>10 INDEPENDENCIA</t>
  </si>
  <si>
    <t>11 LA ALTAGRACIA</t>
  </si>
  <si>
    <t>12 LA ROMANA</t>
  </si>
  <si>
    <t>13 LA VEGA</t>
  </si>
  <si>
    <t>14 MARIA TRINIDAD SANCHEZ</t>
  </si>
  <si>
    <t>15 MONTE CRISTI</t>
  </si>
  <si>
    <t>16 PEDERNALES</t>
  </si>
  <si>
    <t>17 PERAVIA</t>
  </si>
  <si>
    <t>18 PUERTO PLATA</t>
  </si>
  <si>
    <t>19 SALCEDO</t>
  </si>
  <si>
    <t>20 SAMANA</t>
  </si>
  <si>
    <t>21 SAN CRISTOBAL</t>
  </si>
  <si>
    <t>Total general</t>
  </si>
  <si>
    <t>Cuenta de CEDULA</t>
  </si>
  <si>
    <t>22 SAN JUAN</t>
  </si>
  <si>
    <t>23 SAN PEDRO DE MACORIS</t>
  </si>
  <si>
    <t>24 SANCHEZ RAMIREZ</t>
  </si>
  <si>
    <t>25 SANTIAGO</t>
  </si>
  <si>
    <t>26 SANTIAGO RODRIGUEZ</t>
  </si>
  <si>
    <t>27 VALVERDE</t>
  </si>
  <si>
    <t>28 MONSEÑOR NOUEL</t>
  </si>
  <si>
    <t>29 MONTE PLATA</t>
  </si>
  <si>
    <t>30 HATO MAYOR</t>
  </si>
  <si>
    <t>31 SAN JOSE DE OCOA</t>
  </si>
  <si>
    <t>32 SANTO DOMINGO</t>
  </si>
  <si>
    <t>Cuenta de Comercio</t>
  </si>
  <si>
    <t>01 - COLMADOS</t>
  </si>
  <si>
    <t>03 - TIENDAS</t>
  </si>
  <si>
    <t>04 - LIBRERIAS</t>
  </si>
  <si>
    <t>05 - HIPERMERCADOS</t>
  </si>
  <si>
    <t>06 - TIENDA-SUPERMERCADO</t>
  </si>
  <si>
    <t>07 - TIENDA-LIBRERIA</t>
  </si>
  <si>
    <t>08 - AFILIADOS-UNIVERSITARIOS</t>
  </si>
  <si>
    <t>09 - AFILIADOS-ELECTRICIDAD</t>
  </si>
  <si>
    <t>10 - ENVASADORAS GAS</t>
  </si>
  <si>
    <t>11 - COLMADOS-IES</t>
  </si>
  <si>
    <t>12 - MERCADOM</t>
  </si>
  <si>
    <t>12 - MINI MERCADO</t>
  </si>
  <si>
    <t>13 - MINI MARKET VOI</t>
  </si>
  <si>
    <t>13 - PESCADERIA - CARNICERIA - MERCADOM</t>
  </si>
  <si>
    <t>15 - CARNICERIA</t>
  </si>
  <si>
    <t>16 - FERRETERIA</t>
  </si>
  <si>
    <t>17 - ESTACIÓN DE GASOLINA</t>
  </si>
  <si>
    <t>MINI MERCADO</t>
  </si>
  <si>
    <t>(en blanco)</t>
  </si>
  <si>
    <t>FERRETERIA</t>
  </si>
  <si>
    <t>GASOLINERAS</t>
  </si>
  <si>
    <t>ESTAFETAS DE BONO LUZ</t>
  </si>
  <si>
    <t xml:space="preserve"> ENVASADORAS DE GAS</t>
  </si>
  <si>
    <t>UNIVERSIDADES</t>
  </si>
  <si>
    <t>COMERCIOS ALIMENTICIOS</t>
  </si>
  <si>
    <t>Relacion tarjetas Reemplazadas durante el trimestre enero- marzo,2024</t>
  </si>
  <si>
    <r>
      <rPr>
        <sz val="8"/>
        <color rgb="FFFFFFFF"/>
        <rFont val="Calibri"/>
        <family val="1"/>
      </rPr>
      <t>Fecha</t>
    </r>
  </si>
  <si>
    <t>Programa/ Entidad Bancaria</t>
  </si>
  <si>
    <r>
      <rPr>
        <sz val="8"/>
        <color rgb="FFFFFFFF"/>
        <rFont val="Calibri"/>
        <family val="1"/>
      </rPr>
      <t>Localidad</t>
    </r>
  </si>
  <si>
    <r>
      <rPr>
        <sz val="8"/>
        <color rgb="FFFFFFFF"/>
        <rFont val="Calibri"/>
        <family val="1"/>
      </rPr>
      <t>Nombre y tipo de Operativo, y Programa</t>
    </r>
  </si>
  <si>
    <t>Resultados Obtenidos
Periodo Enero-Marzo,2024</t>
  </si>
  <si>
    <t>Tarjetas a  Reemplazar</t>
  </si>
  <si>
    <t>Tarjetas Reemplazadas</t>
  </si>
  <si>
    <t>Remanentes</t>
  </si>
  <si>
    <t>Mes</t>
  </si>
  <si>
    <t xml:space="preserve">TARJETAS REEMPLAZADAS </t>
  </si>
  <si>
    <t xml:space="preserve"> 05  AL 22 de marzo,2024</t>
  </si>
  <si>
    <t>SUPERATE / BANRESERVAS MIO</t>
  </si>
  <si>
    <t>El Grand Santo Domingo</t>
  </si>
  <si>
    <t>Cambio de tarjetas de banda a Chips, programa Supérate</t>
  </si>
  <si>
    <t>ALNAP</t>
  </si>
  <si>
    <t>Banreservas</t>
  </si>
  <si>
    <t>TOTAL</t>
  </si>
  <si>
    <t xml:space="preserve"> 12 al 18 de marzo,2024</t>
  </si>
  <si>
    <t>Peravia, Puerto Plata, Dajabón, María Trinidad Sanchez, Elías Piña, Samaná, San José de Ocoa, Santiago, Espaillat, San Juan</t>
  </si>
  <si>
    <r>
      <rPr>
        <sz val="8"/>
        <rFont val="Calibri"/>
        <family val="1"/>
      </rPr>
      <t>Cambio de tarjetas de banda a Chips, programa Supérate</t>
    </r>
  </si>
  <si>
    <t>MARZO</t>
  </si>
  <si>
    <t xml:space="preserve"> 19 al 22 marzo,2024</t>
  </si>
  <si>
    <t>SUPERATE/ ALNAP</t>
  </si>
  <si>
    <t>Distrito Nacional</t>
  </si>
  <si>
    <r>
      <rPr>
        <b/>
        <sz val="8"/>
        <color rgb="FFFFFFFF"/>
        <rFont val="Calibri"/>
        <family val="1"/>
      </rPr>
      <t>TOTALES</t>
    </r>
  </si>
  <si>
    <t>PROVINCIA</t>
  </si>
  <si>
    <t>CANTIDAD BENEFICIARIOS</t>
  </si>
  <si>
    <t>AZUA</t>
  </si>
  <si>
    <t>BAHORUCO</t>
  </si>
  <si>
    <t>BARAHONA</t>
  </si>
  <si>
    <t>DAJABON</t>
  </si>
  <si>
    <t>DISTRITO NACIONAL</t>
  </si>
  <si>
    <t>DUARTE</t>
  </si>
  <si>
    <t>EL SEIBO</t>
  </si>
  <si>
    <t>ELIAS PIÑA</t>
  </si>
  <si>
    <t>ESPAILLAT</t>
  </si>
  <si>
    <t>HATO MAYOR</t>
  </si>
  <si>
    <t>INDEPENDENCIA</t>
  </si>
  <si>
    <t>LA ALTAGRACIA</t>
  </si>
  <si>
    <t>LA ROMANA</t>
  </si>
  <si>
    <t>LA VEGA</t>
  </si>
  <si>
    <t>MARIA TRINIDAD SANCHEZ</t>
  </si>
  <si>
    <t>MONSEÑOR NOUEL</t>
  </si>
  <si>
    <t>MONTE CRISTI</t>
  </si>
  <si>
    <t>MONTE PLATA</t>
  </si>
  <si>
    <t>PEDERNALES</t>
  </si>
  <si>
    <t>PERAVIA</t>
  </si>
  <si>
    <t>PUERTO PLATA</t>
  </si>
  <si>
    <t>SALCEDO</t>
  </si>
  <si>
    <t>SAMANA</t>
  </si>
  <si>
    <t>SAN CRISTOBAL</t>
  </si>
  <si>
    <t>SAN JOSE DE OCOA</t>
  </si>
  <si>
    <t>SAN JUAN</t>
  </si>
  <si>
    <t>SAN PEDRO DE MACORIS</t>
  </si>
  <si>
    <t>SANCHEZ RAMIREZ</t>
  </si>
  <si>
    <t>SANTIAGO</t>
  </si>
  <si>
    <t>SANTIAGO RODRIGUEZ</t>
  </si>
  <si>
    <t>SANTO DOMINGO</t>
  </si>
  <si>
    <t>VALVERDE</t>
  </si>
  <si>
    <t xml:space="preserve">SUBSIDIOS </t>
  </si>
  <si>
    <t>ENERO</t>
  </si>
  <si>
    <t>FEBRERO</t>
  </si>
  <si>
    <t>TOTALES</t>
  </si>
  <si>
    <t>PORCENTAJE</t>
  </si>
  <si>
    <t xml:space="preserve"> ALIMÉNTATE (PCP) </t>
  </si>
  <si>
    <t>SUPLEMEMTO ENVEJECIENTES (SA)</t>
  </si>
  <si>
    <t>INCENTIVO A LA EDUCACION SUPERIOR (IES)</t>
  </si>
  <si>
    <t xml:space="preserve">OPORTUNIDAD 14/24 </t>
  </si>
  <si>
    <t xml:space="preserve">BONO GAS CHOFER (BGC) </t>
  </si>
  <si>
    <t xml:space="preserve">BONO GAS HOGAR (BGH) </t>
  </si>
  <si>
    <t xml:space="preserve"> BONOLUZ (BL) </t>
  </si>
  <si>
    <t xml:space="preserve"> AVANZA (BEEP) </t>
  </si>
  <si>
    <t xml:space="preserve">APRENDE (ILAE) </t>
  </si>
  <si>
    <t xml:space="preserve">FONDO DE DISCAPACIDAD </t>
  </si>
  <si>
    <t>PROGRAMAS</t>
  </si>
  <si>
    <r>
      <t>MONTOS</t>
    </r>
    <r>
      <rPr>
        <sz val="8"/>
        <color rgb="FFFFFFFF"/>
        <rFont val="Calibri"/>
        <family val="2"/>
      </rPr>
      <t> </t>
    </r>
  </si>
  <si>
    <t>SUPERATE</t>
  </si>
  <si>
    <t>INTRANT</t>
  </si>
  <si>
    <t>CONAPE</t>
  </si>
  <si>
    <t>GABINETE</t>
  </si>
  <si>
    <t>MESCyT</t>
  </si>
  <si>
    <t>TOTAL, RD$</t>
  </si>
  <si>
    <t>BENEFICIARIOS</t>
  </si>
  <si>
    <t>SUBSIDIO+A4:G24A8A4:G27A4:G26AA4:G27</t>
  </si>
  <si>
    <t>ALIMENTATE</t>
  </si>
  <si>
    <t>BONOGAS HOGAR</t>
  </si>
  <si>
    <t>SUBSIDIOS OTORGADOS ENERO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</si>
</sst>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charset val="204"/>
    </font>
    <font>
      <sz val="12"/>
      <color rgb="FF000000"/>
      <name val="Times New Roman"/>
      <family val="1"/>
    </font>
    <font>
      <sz val="8"/>
      <name val="Calibri"/>
    </font>
    <font>
      <sz val="8"/>
      <color rgb="FFFFFFFF"/>
      <name val="Calibri"/>
      <family val="1"/>
    </font>
    <font>
      <sz val="8"/>
      <color theme="0"/>
      <name val="Calibri"/>
      <family val="2"/>
    </font>
    <font>
      <sz val="8"/>
      <color theme="0"/>
      <name val="Calibri"/>
    </font>
    <font>
      <b/>
      <sz val="12"/>
      <color rgb="FFFFFFFF"/>
      <name val="Times New Roman"/>
      <family val="1"/>
    </font>
    <font>
      <sz val="8"/>
      <color rgb="FF000000"/>
      <name val="Calibri"/>
      <family val="2"/>
    </font>
    <font>
      <sz val="8"/>
      <name val="Calibri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8"/>
      <name val="Calibri"/>
    </font>
    <font>
      <b/>
      <sz val="8"/>
      <color rgb="FFFFFFFF"/>
      <name val="Calibri"/>
      <family val="1"/>
    </font>
    <font>
      <b/>
      <sz val="8"/>
      <color rgb="FFFFFFFF"/>
      <name val="Calibri"/>
      <family val="2"/>
    </font>
    <font>
      <sz val="10"/>
      <color rgb="FF000000"/>
      <name val="Times New Roman"/>
      <family val="1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entury Gothic"/>
      <family val="2"/>
    </font>
    <font>
      <sz val="8"/>
      <color rgb="FFFFFFFF"/>
      <name val="Calibri"/>
      <family val="2"/>
    </font>
    <font>
      <sz val="11"/>
      <color rgb="FF000000"/>
      <name val="Century Gothic"/>
      <family val="2"/>
    </font>
    <font>
      <b/>
      <sz val="10"/>
      <color rgb="FFFFFFFF"/>
      <name val="Calibri"/>
      <family val="2"/>
    </font>
    <font>
      <b/>
      <sz val="16"/>
      <color theme="0"/>
      <name val="Calibri"/>
      <family val="2"/>
    </font>
    <font>
      <sz val="16"/>
      <color rgb="FFFF0000"/>
      <name val="Calibri"/>
      <family val="2"/>
    </font>
    <font>
      <sz val="16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0"/>
      <name val="Abadi"/>
      <family val="2"/>
    </font>
    <font>
      <sz val="11"/>
      <color theme="1"/>
      <name val="Abadi"/>
      <family val="2"/>
    </font>
    <font>
      <sz val="11"/>
      <color theme="0"/>
      <name val="Abadi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001F5F"/>
      </patternFill>
    </fill>
    <fill>
      <patternFill patternType="solid">
        <fgColor rgb="FF052F6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F486E"/>
        <bgColor indexed="64"/>
      </patternFill>
    </fill>
    <fill>
      <patternFill patternType="solid">
        <fgColor rgb="FF4AA8E6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4" tint="-0.249977111117893"/>
      </top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114">
    <xf numFmtId="0" fontId="0" fillId="0" borderId="0" xfId="0"/>
    <xf numFmtId="49" fontId="0" fillId="0" borderId="1" xfId="0" applyNumberFormat="1" applyBorder="1"/>
    <xf numFmtId="0" fontId="0" fillId="0" borderId="0" xfId="0" pivotButton="1"/>
    <xf numFmtId="0" fontId="2" fillId="2" borderId="2" xfId="0" applyFont="1" applyFill="1" applyBorder="1"/>
    <xf numFmtId="0" fontId="0" fillId="0" borderId="0" xfId="0" applyAlignment="1">
      <alignment horizontal="left"/>
    </xf>
    <xf numFmtId="41" fontId="0" fillId="0" borderId="0" xfId="0" applyNumberFormat="1"/>
    <xf numFmtId="0" fontId="3" fillId="0" borderId="3" xfId="0" applyFont="1" applyBorder="1"/>
    <xf numFmtId="49" fontId="2" fillId="2" borderId="1" xfId="0" applyNumberFormat="1" applyFont="1" applyFill="1" applyBorder="1"/>
    <xf numFmtId="0" fontId="3" fillId="0" borderId="3" xfId="0" applyFont="1" applyBorder="1" applyAlignment="1">
      <alignment horizontal="left"/>
    </xf>
    <xf numFmtId="41" fontId="3" fillId="0" borderId="3" xfId="0" applyNumberFormat="1" applyFont="1" applyBorder="1"/>
    <xf numFmtId="9" fontId="0" fillId="0" borderId="0" xfId="1" applyFont="1"/>
    <xf numFmtId="0" fontId="0" fillId="3" borderId="0" xfId="0" applyFill="1" applyAlignment="1">
      <alignment horizontal="left"/>
    </xf>
    <xf numFmtId="0" fontId="0" fillId="3" borderId="0" xfId="0" applyFill="1"/>
    <xf numFmtId="0" fontId="10" fillId="4" borderId="11" xfId="3" applyFont="1" applyFill="1" applyBorder="1" applyAlignment="1">
      <alignment horizontal="left" vertical="top" wrapText="1"/>
    </xf>
    <xf numFmtId="0" fontId="9" fillId="4" borderId="11" xfId="3" applyFont="1" applyFill="1" applyBorder="1" applyAlignment="1">
      <alignment horizontal="center" vertical="top" wrapText="1"/>
    </xf>
    <xf numFmtId="0" fontId="9" fillId="4" borderId="11" xfId="3" applyFont="1" applyFill="1" applyBorder="1" applyAlignment="1">
      <alignment horizontal="right" vertical="top" wrapText="1"/>
    </xf>
    <xf numFmtId="0" fontId="11" fillId="0" borderId="0" xfId="3" applyFont="1" applyAlignment="1">
      <alignment vertical="center" wrapText="1"/>
    </xf>
    <xf numFmtId="0" fontId="5" fillId="0" borderId="11" xfId="3" applyBorder="1" applyAlignment="1">
      <alignment horizontal="left" vertical="center" wrapText="1"/>
    </xf>
    <xf numFmtId="0" fontId="7" fillId="0" borderId="11" xfId="3" applyFont="1" applyBorder="1" applyAlignment="1">
      <alignment horizontal="center" vertical="center" wrapText="1" indent="6"/>
    </xf>
    <xf numFmtId="0" fontId="7" fillId="0" borderId="11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left" vertical="top" wrapText="1"/>
    </xf>
    <xf numFmtId="3" fontId="12" fillId="0" borderId="11" xfId="3" applyNumberFormat="1" applyFont="1" applyBorder="1" applyAlignment="1">
      <alignment horizontal="center" vertical="center" shrinkToFit="1"/>
    </xf>
    <xf numFmtId="0" fontId="11" fillId="5" borderId="16" xfId="3" applyFont="1" applyFill="1" applyBorder="1" applyAlignment="1">
      <alignment horizontal="center" vertical="center"/>
    </xf>
    <xf numFmtId="0" fontId="11" fillId="5" borderId="16" xfId="3" applyFont="1" applyFill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7" fillId="0" borderId="11" xfId="3" applyFont="1" applyBorder="1" applyAlignment="1">
      <alignment horizontal="left" vertical="center" wrapText="1" indent="6"/>
    </xf>
    <xf numFmtId="0" fontId="13" fillId="0" borderId="11" xfId="3" applyFont="1" applyBorder="1" applyAlignment="1">
      <alignment horizontal="left" vertical="top" wrapText="1"/>
    </xf>
    <xf numFmtId="0" fontId="14" fillId="6" borderId="17" xfId="3" applyFont="1" applyFill="1" applyBorder="1" applyAlignment="1">
      <alignment vertical="center"/>
    </xf>
    <xf numFmtId="41" fontId="15" fillId="0" borderId="16" xfId="3" applyNumberFormat="1" applyFont="1" applyBorder="1" applyAlignment="1">
      <alignment horizontal="center" vertical="center"/>
    </xf>
    <xf numFmtId="41" fontId="15" fillId="0" borderId="16" xfId="3" applyNumberFormat="1" applyFont="1" applyBorder="1" applyAlignment="1">
      <alignment horizontal="center" vertical="center" wrapText="1"/>
    </xf>
    <xf numFmtId="3" fontId="15" fillId="0" borderId="0" xfId="3" applyNumberFormat="1" applyFont="1" applyAlignment="1">
      <alignment horizontal="center" vertical="center"/>
    </xf>
    <xf numFmtId="0" fontId="13" fillId="0" borderId="11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left" vertical="center" wrapText="1"/>
    </xf>
    <xf numFmtId="0" fontId="14" fillId="6" borderId="0" xfId="3" applyFont="1" applyFill="1" applyAlignment="1">
      <alignment vertical="center"/>
    </xf>
    <xf numFmtId="10" fontId="15" fillId="0" borderId="0" xfId="4" applyNumberFormat="1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3" fontId="18" fillId="4" borderId="11" xfId="3" applyNumberFormat="1" applyFont="1" applyFill="1" applyBorder="1" applyAlignment="1">
      <alignment horizontal="center" vertical="top" shrinkToFit="1"/>
    </xf>
    <xf numFmtId="0" fontId="14" fillId="0" borderId="0" xfId="3" applyFont="1" applyAlignment="1">
      <alignment vertical="center"/>
    </xf>
    <xf numFmtId="0" fontId="15" fillId="0" borderId="0" xfId="3" applyFont="1" applyAlignment="1">
      <alignment horizontal="center" vertical="center" wrapText="1"/>
    </xf>
    <xf numFmtId="4" fontId="19" fillId="0" borderId="0" xfId="3" applyNumberFormat="1" applyFont="1" applyAlignment="1">
      <alignment horizontal="left" vertical="top"/>
    </xf>
    <xf numFmtId="0" fontId="20" fillId="0" borderId="0" xfId="3" applyFont="1" applyAlignment="1">
      <alignment horizontal="center" vertical="center"/>
    </xf>
    <xf numFmtId="3" fontId="21" fillId="0" borderId="0" xfId="3" applyNumberFormat="1" applyFont="1" applyAlignment="1">
      <alignment horizontal="center" vertical="center"/>
    </xf>
    <xf numFmtId="0" fontId="21" fillId="0" borderId="0" xfId="3" applyFont="1" applyAlignment="1">
      <alignment horizontal="center" vertical="center" wrapText="1"/>
    </xf>
    <xf numFmtId="3" fontId="19" fillId="0" borderId="0" xfId="3" applyNumberFormat="1" applyFont="1" applyAlignment="1">
      <alignment horizontal="left" vertical="top"/>
    </xf>
    <xf numFmtId="4" fontId="5" fillId="0" borderId="0" xfId="3" applyNumberFormat="1" applyAlignment="1">
      <alignment horizontal="left" vertical="top"/>
    </xf>
    <xf numFmtId="3" fontId="5" fillId="0" borderId="0" xfId="3" applyNumberFormat="1" applyAlignment="1">
      <alignment horizontal="left" vertical="top"/>
    </xf>
    <xf numFmtId="49" fontId="0" fillId="7" borderId="1" xfId="0" applyNumberFormat="1" applyFill="1" applyBorder="1"/>
    <xf numFmtId="41" fontId="0" fillId="0" borderId="1" xfId="2" applyNumberFormat="1" applyFont="1" applyBorder="1" applyAlignment="1">
      <alignment horizontal="center" vertical="center"/>
    </xf>
    <xf numFmtId="0" fontId="2" fillId="8" borderId="1" xfId="0" applyFont="1" applyFill="1" applyBorder="1" applyAlignment="1">
      <alignment wrapText="1"/>
    </xf>
    <xf numFmtId="0" fontId="2" fillId="8" borderId="1" xfId="0" applyFont="1" applyFill="1" applyBorder="1"/>
    <xf numFmtId="0" fontId="2" fillId="8" borderId="18" xfId="0" applyFont="1" applyFill="1" applyBorder="1"/>
    <xf numFmtId="0" fontId="4" fillId="8" borderId="5" xfId="0" applyFont="1" applyFill="1" applyBorder="1" applyAlignment="1">
      <alignment wrapText="1"/>
    </xf>
    <xf numFmtId="41" fontId="0" fillId="0" borderId="4" xfId="0" applyNumberFormat="1" applyBorder="1"/>
    <xf numFmtId="41" fontId="0" fillId="0" borderId="1" xfId="0" applyNumberFormat="1" applyBorder="1"/>
    <xf numFmtId="10" fontId="0" fillId="0" borderId="0" xfId="0" applyNumberFormat="1"/>
    <xf numFmtId="41" fontId="2" fillId="8" borderId="0" xfId="0" applyNumberFormat="1" applyFont="1" applyFill="1"/>
    <xf numFmtId="0" fontId="22" fillId="9" borderId="19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4" fillId="6" borderId="20" xfId="0" applyFont="1" applyFill="1" applyBorder="1" applyAlignment="1">
      <alignment horizontal="center" vertical="center"/>
    </xf>
    <xf numFmtId="41" fontId="24" fillId="6" borderId="16" xfId="0" applyNumberFormat="1" applyFont="1" applyFill="1" applyBorder="1" applyAlignment="1">
      <alignment horizontal="center" vertical="center"/>
    </xf>
    <xf numFmtId="0" fontId="24" fillId="10" borderId="20" xfId="0" applyFont="1" applyFill="1" applyBorder="1" applyAlignment="1">
      <alignment horizontal="center" vertical="center"/>
    </xf>
    <xf numFmtId="41" fontId="24" fillId="10" borderId="16" xfId="0" applyNumberFormat="1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41" fontId="25" fillId="9" borderId="16" xfId="0" applyNumberFormat="1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/>
    </xf>
    <xf numFmtId="41" fontId="4" fillId="8" borderId="0" xfId="0" applyNumberFormat="1" applyFont="1" applyFill="1" applyAlignment="1">
      <alignment wrapText="1"/>
    </xf>
    <xf numFmtId="41" fontId="2" fillId="8" borderId="0" xfId="0" applyNumberFormat="1" applyFont="1" applyFill="1" applyAlignment="1">
      <alignment wrapText="1"/>
    </xf>
    <xf numFmtId="0" fontId="26" fillId="8" borderId="21" xfId="0" applyFont="1" applyFill="1" applyBorder="1" applyAlignment="1">
      <alignment horizontal="center"/>
    </xf>
    <xf numFmtId="0" fontId="27" fillId="11" borderId="1" xfId="0" applyFont="1" applyFill="1" applyBorder="1"/>
    <xf numFmtId="164" fontId="28" fillId="0" borderId="1" xfId="2" applyNumberFormat="1" applyFont="1" applyBorder="1"/>
    <xf numFmtId="43" fontId="28" fillId="0" borderId="1" xfId="2" applyFont="1" applyBorder="1"/>
    <xf numFmtId="0" fontId="28" fillId="11" borderId="1" xfId="0" applyFont="1" applyFill="1" applyBorder="1"/>
    <xf numFmtId="0" fontId="26" fillId="8" borderId="21" xfId="0" applyFont="1" applyFill="1" applyBorder="1"/>
    <xf numFmtId="164" fontId="26" fillId="8" borderId="22" xfId="2" applyNumberFormat="1" applyFont="1" applyFill="1" applyBorder="1"/>
    <xf numFmtId="43" fontId="26" fillId="8" borderId="22" xfId="2" applyFont="1" applyFill="1" applyBorder="1"/>
    <xf numFmtId="43" fontId="26" fillId="8" borderId="23" xfId="2" applyFont="1" applyFill="1" applyBorder="1"/>
    <xf numFmtId="164" fontId="31" fillId="0" borderId="1" xfId="0" applyNumberFormat="1" applyFont="1" applyBorder="1"/>
    <xf numFmtId="43" fontId="31" fillId="0" borderId="1" xfId="0" applyNumberFormat="1" applyFont="1" applyBorder="1"/>
    <xf numFmtId="0" fontId="33" fillId="8" borderId="21" xfId="0" applyFont="1" applyFill="1" applyBorder="1"/>
    <xf numFmtId="164" fontId="33" fillId="8" borderId="22" xfId="2" applyNumberFormat="1" applyFont="1" applyFill="1" applyBorder="1"/>
    <xf numFmtId="43" fontId="33" fillId="8" borderId="22" xfId="2" applyFont="1" applyFill="1" applyBorder="1"/>
    <xf numFmtId="0" fontId="34" fillId="11" borderId="1" xfId="0" applyFont="1" applyFill="1" applyBorder="1"/>
    <xf numFmtId="164" fontId="34" fillId="0" borderId="1" xfId="2" applyNumberFormat="1" applyFont="1" applyBorder="1"/>
    <xf numFmtId="43" fontId="34" fillId="0" borderId="1" xfId="2" applyFont="1" applyBorder="1"/>
    <xf numFmtId="0" fontId="35" fillId="12" borderId="1" xfId="0" applyFont="1" applyFill="1" applyBorder="1"/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2" fillId="0" borderId="26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11" fillId="5" borderId="12" xfId="3" applyFont="1" applyFill="1" applyBorder="1" applyAlignment="1">
      <alignment horizontal="center" vertical="center" wrapText="1"/>
    </xf>
    <xf numFmtId="0" fontId="11" fillId="5" borderId="15" xfId="3" applyFont="1" applyFill="1" applyBorder="1" applyAlignment="1">
      <alignment horizontal="center" vertical="center" wrapText="1"/>
    </xf>
    <xf numFmtId="0" fontId="11" fillId="5" borderId="13" xfId="3" applyFont="1" applyFill="1" applyBorder="1" applyAlignment="1">
      <alignment horizontal="center" vertical="center" wrapText="1"/>
    </xf>
    <xf numFmtId="0" fontId="11" fillId="5" borderId="14" xfId="3" applyFont="1" applyFill="1" applyBorder="1" applyAlignment="1">
      <alignment horizontal="center" vertical="center" wrapText="1"/>
    </xf>
    <xf numFmtId="0" fontId="16" fillId="4" borderId="7" xfId="3" applyFont="1" applyFill="1" applyBorder="1" applyAlignment="1">
      <alignment horizontal="center" vertical="top" wrapText="1"/>
    </xf>
    <xf numFmtId="0" fontId="16" fillId="4" borderId="8" xfId="3" applyFont="1" applyFill="1" applyBorder="1" applyAlignment="1">
      <alignment horizontal="center" vertical="top" wrapText="1"/>
    </xf>
    <xf numFmtId="0" fontId="16" fillId="4" borderId="9" xfId="3" applyFont="1" applyFill="1" applyBorder="1" applyAlignment="1">
      <alignment horizontal="center" vertical="top" wrapText="1"/>
    </xf>
    <xf numFmtId="0" fontId="6" fillId="0" borderId="0" xfId="3" applyFont="1" applyAlignment="1">
      <alignment horizontal="center" vertical="top"/>
    </xf>
    <xf numFmtId="0" fontId="7" fillId="4" borderId="6" xfId="3" applyFont="1" applyFill="1" applyBorder="1" applyAlignment="1">
      <alignment horizontal="left" vertical="center" wrapText="1" indent="1"/>
    </xf>
    <xf numFmtId="0" fontId="7" fillId="4" borderId="10" xfId="3" applyFont="1" applyFill="1" applyBorder="1" applyAlignment="1">
      <alignment horizontal="left" vertical="center" wrapText="1" indent="1"/>
    </xf>
    <xf numFmtId="0" fontId="9" fillId="4" borderId="6" xfId="3" applyFont="1" applyFill="1" applyBorder="1" applyAlignment="1">
      <alignment horizontal="center" vertical="center" wrapText="1"/>
    </xf>
    <xf numFmtId="0" fontId="9" fillId="4" borderId="10" xfId="3" applyFont="1" applyFill="1" applyBorder="1" applyAlignment="1">
      <alignment horizontal="center" vertical="center" wrapText="1"/>
    </xf>
    <xf numFmtId="0" fontId="7" fillId="4" borderId="6" xfId="3" applyFont="1" applyFill="1" applyBorder="1" applyAlignment="1">
      <alignment horizontal="center" vertical="center" wrapText="1"/>
    </xf>
    <xf numFmtId="0" fontId="7" fillId="4" borderId="10" xfId="3" applyFont="1" applyFill="1" applyBorder="1" applyAlignment="1">
      <alignment horizontal="center" vertical="center" wrapText="1"/>
    </xf>
    <xf numFmtId="0" fontId="8" fillId="4" borderId="7" xfId="3" applyFont="1" applyFill="1" applyBorder="1" applyAlignment="1">
      <alignment horizontal="center" vertical="top" wrapText="1"/>
    </xf>
    <xf numFmtId="0" fontId="5" fillId="4" borderId="8" xfId="3" applyFill="1" applyBorder="1" applyAlignment="1">
      <alignment horizontal="center" vertical="top" wrapText="1"/>
    </xf>
    <xf numFmtId="0" fontId="5" fillId="4" borderId="9" xfId="3" applyFill="1" applyBorder="1" applyAlignment="1">
      <alignment horizontal="center" vertical="top" wrapText="1"/>
    </xf>
    <xf numFmtId="0" fontId="2" fillId="8" borderId="0" xfId="0" applyFont="1" applyFill="1" applyAlignment="1">
      <alignment horizontal="center" vertical="center" wrapText="1"/>
    </xf>
    <xf numFmtId="0" fontId="26" fillId="8" borderId="22" xfId="0" applyFont="1" applyFill="1" applyBorder="1" applyAlignment="1">
      <alignment horizontal="center"/>
    </xf>
    <xf numFmtId="0" fontId="26" fillId="8" borderId="23" xfId="0" applyFont="1" applyFill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26" fillId="8" borderId="26" xfId="0" applyFont="1" applyFill="1" applyBorder="1" applyAlignment="1">
      <alignment horizontal="center"/>
    </xf>
    <xf numFmtId="0" fontId="26" fillId="8" borderId="14" xfId="0" applyFont="1" applyFill="1" applyBorder="1" applyAlignment="1">
      <alignment horizontal="center"/>
    </xf>
  </cellXfs>
  <cellStyles count="5">
    <cellStyle name="Comma" xfId="2" builtinId="3"/>
    <cellStyle name="Normal" xfId="0" builtinId="0"/>
    <cellStyle name="Normal 2" xfId="3" xr:uid="{CBA1B952-38BE-432D-A0D6-F7E6898F44E9}"/>
    <cellStyle name="Percent" xfId="1" builtinId="5"/>
    <cellStyle name="Porcentaje 2" xfId="4" xr:uid="{E62120F0-3D46-4FE7-B251-C17EC7FFEC1D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49"/>
  <sheetViews>
    <sheetView workbookViewId="0">
      <selection activeCell="C4" sqref="C4"/>
    </sheetView>
  </sheetViews>
  <sheetFormatPr defaultColWidth="11.42578125" defaultRowHeight="15" x14ac:dyDescent="0.25"/>
  <cols>
    <col min="1" max="2" width="37.28515625" customWidth="1"/>
    <col min="3" max="3" width="27.42578125" customWidth="1"/>
    <col min="6" max="6" width="22.5703125" customWidth="1"/>
    <col min="7" max="7" width="28" customWidth="1"/>
  </cols>
  <sheetData>
    <row r="4" spans="1:7" ht="15.75" x14ac:dyDescent="0.25">
      <c r="A4" s="85" t="s">
        <v>0</v>
      </c>
      <c r="B4" s="85"/>
      <c r="C4" s="85"/>
      <c r="D4" s="85"/>
      <c r="E4" s="85"/>
      <c r="F4" s="85"/>
      <c r="G4" s="85"/>
    </row>
    <row r="5" spans="1:7" x14ac:dyDescent="0.25">
      <c r="A5" s="86" t="s">
        <v>1</v>
      </c>
      <c r="B5" s="86"/>
      <c r="C5" s="86"/>
      <c r="D5" s="86"/>
      <c r="E5" s="86"/>
      <c r="F5" s="86"/>
      <c r="G5" s="86"/>
    </row>
    <row r="6" spans="1:7" ht="15.75" thickBot="1" x14ac:dyDescent="0.3"/>
    <row r="7" spans="1:7" ht="15.75" thickBot="1" x14ac:dyDescent="0.3">
      <c r="A7" s="87" t="s">
        <v>2</v>
      </c>
      <c r="B7" s="88"/>
      <c r="C7" s="89"/>
      <c r="E7" s="87" t="s">
        <v>3</v>
      </c>
      <c r="F7" s="88"/>
      <c r="G7" s="89"/>
    </row>
    <row r="8" spans="1:7" ht="15.75" thickBot="1" x14ac:dyDescent="0.3">
      <c r="A8" s="78" t="s">
        <v>4</v>
      </c>
      <c r="B8" s="79" t="s">
        <v>5</v>
      </c>
      <c r="C8" s="80" t="s">
        <v>6</v>
      </c>
      <c r="E8" s="78" t="s">
        <v>4</v>
      </c>
      <c r="F8" s="79" t="s">
        <v>5</v>
      </c>
      <c r="G8" s="80" t="s">
        <v>6</v>
      </c>
    </row>
    <row r="9" spans="1:7" x14ac:dyDescent="0.25">
      <c r="A9" s="81" t="s">
        <v>7</v>
      </c>
      <c r="B9" s="82">
        <f>252394+1079416</f>
        <v>1331810</v>
      </c>
      <c r="C9" s="83">
        <v>2197486500</v>
      </c>
      <c r="E9" s="81" t="s">
        <v>7</v>
      </c>
      <c r="F9" s="82">
        <v>1331996</v>
      </c>
      <c r="G9" s="83">
        <v>2197793400</v>
      </c>
    </row>
    <row r="10" spans="1:7" x14ac:dyDescent="0.25">
      <c r="A10" s="81" t="s">
        <v>8</v>
      </c>
      <c r="B10" s="82">
        <f>65981+113281</f>
        <v>179262</v>
      </c>
      <c r="C10" s="83">
        <v>295782300</v>
      </c>
      <c r="E10" s="81" t="s">
        <v>8</v>
      </c>
      <c r="F10" s="82">
        <v>179325</v>
      </c>
      <c r="G10" s="83">
        <v>295886250</v>
      </c>
    </row>
    <row r="11" spans="1:7" x14ac:dyDescent="0.25">
      <c r="A11" s="81" t="s">
        <v>9</v>
      </c>
      <c r="B11" s="82">
        <v>83333</v>
      </c>
      <c r="C11" s="83">
        <v>33333200</v>
      </c>
      <c r="E11" s="81" t="s">
        <v>9</v>
      </c>
      <c r="F11" s="82">
        <v>83333</v>
      </c>
      <c r="G11" s="83">
        <v>33333200</v>
      </c>
    </row>
    <row r="12" spans="1:7" x14ac:dyDescent="0.25">
      <c r="A12" s="81" t="s">
        <v>10</v>
      </c>
      <c r="B12" s="82">
        <f>14665+6621</f>
        <v>21286</v>
      </c>
      <c r="C12" s="83">
        <v>10643000</v>
      </c>
      <c r="E12" s="81" t="s">
        <v>10</v>
      </c>
      <c r="F12" s="82">
        <v>21287</v>
      </c>
      <c r="G12" s="83">
        <v>10643500</v>
      </c>
    </row>
    <row r="13" spans="1:7" x14ac:dyDescent="0.25">
      <c r="A13" s="81" t="s">
        <v>11</v>
      </c>
      <c r="B13" s="82">
        <f>2497+2981</f>
        <v>5478</v>
      </c>
      <c r="C13" s="83">
        <v>5478000</v>
      </c>
      <c r="E13" s="81" t="s">
        <v>11</v>
      </c>
      <c r="F13" s="82">
        <v>5478</v>
      </c>
      <c r="G13" s="83">
        <v>5478000</v>
      </c>
    </row>
    <row r="14" spans="1:7" x14ac:dyDescent="0.25">
      <c r="A14" s="81" t="s">
        <v>12</v>
      </c>
      <c r="B14" s="82">
        <f>312+728</f>
        <v>1040</v>
      </c>
      <c r="C14" s="83">
        <v>1040000</v>
      </c>
      <c r="E14" s="81" t="s">
        <v>12</v>
      </c>
      <c r="F14" s="82">
        <v>1040</v>
      </c>
      <c r="G14" s="83">
        <v>1040000</v>
      </c>
    </row>
    <row r="15" spans="1:7" x14ac:dyDescent="0.25">
      <c r="A15" s="81" t="s">
        <v>13</v>
      </c>
      <c r="B15" s="82">
        <f>6327+4366</f>
        <v>10693</v>
      </c>
      <c r="C15" s="83">
        <v>43648460</v>
      </c>
      <c r="E15" s="81" t="s">
        <v>13</v>
      </c>
      <c r="F15" s="82">
        <v>10693</v>
      </c>
      <c r="G15" s="83">
        <v>43656360</v>
      </c>
    </row>
    <row r="16" spans="1:7" x14ac:dyDescent="0.25">
      <c r="A16" s="81" t="s">
        <v>14</v>
      </c>
      <c r="B16" s="82">
        <f>1291546+1040142</f>
        <v>2331688</v>
      </c>
      <c r="C16" s="83">
        <v>607026620</v>
      </c>
      <c r="E16" s="81" t="s">
        <v>14</v>
      </c>
      <c r="F16" s="82">
        <v>1292571</v>
      </c>
      <c r="G16" s="83">
        <v>607508370</v>
      </c>
    </row>
    <row r="17" spans="1:7" x14ac:dyDescent="0.25">
      <c r="A17" s="81" t="s">
        <v>15</v>
      </c>
      <c r="B17" s="82">
        <v>30540</v>
      </c>
      <c r="C17" s="83">
        <v>14353800</v>
      </c>
      <c r="E17" s="81" t="s">
        <v>15</v>
      </c>
      <c r="F17" s="82">
        <v>30540</v>
      </c>
      <c r="G17" s="83">
        <v>14353800</v>
      </c>
    </row>
    <row r="18" spans="1:7" x14ac:dyDescent="0.25">
      <c r="A18" s="81" t="s">
        <v>16</v>
      </c>
      <c r="B18" s="82">
        <f>533213+437459</f>
        <v>970672</v>
      </c>
      <c r="C18" s="83">
        <v>374488874.89999998</v>
      </c>
      <c r="E18" s="81" t="s">
        <v>16</v>
      </c>
      <c r="F18" s="82">
        <v>536117</v>
      </c>
      <c r="G18" s="83">
        <v>376771466.30000001</v>
      </c>
    </row>
    <row r="19" spans="1:7" x14ac:dyDescent="0.25">
      <c r="A19" s="81" t="s">
        <v>17</v>
      </c>
      <c r="B19" s="82">
        <f>95+538</f>
        <v>633</v>
      </c>
      <c r="C19" s="83">
        <v>3449850</v>
      </c>
      <c r="E19" s="81" t="s">
        <v>17</v>
      </c>
      <c r="F19" s="82">
        <v>633</v>
      </c>
      <c r="G19" s="83">
        <v>3449850</v>
      </c>
    </row>
    <row r="20" spans="1:7" x14ac:dyDescent="0.25">
      <c r="A20" s="81" t="s">
        <v>18</v>
      </c>
      <c r="B20" s="82">
        <v>0</v>
      </c>
      <c r="C20" s="83">
        <v>0</v>
      </c>
      <c r="E20" s="81" t="s">
        <v>18</v>
      </c>
      <c r="F20" s="82">
        <v>0</v>
      </c>
      <c r="G20" s="83">
        <v>0</v>
      </c>
    </row>
    <row r="21" spans="1:7" x14ac:dyDescent="0.25">
      <c r="A21" s="81" t="s">
        <v>19</v>
      </c>
      <c r="B21" s="82">
        <v>0</v>
      </c>
      <c r="C21" s="83">
        <v>0</v>
      </c>
      <c r="E21" s="81" t="s">
        <v>19</v>
      </c>
      <c r="F21" s="82">
        <v>0</v>
      </c>
      <c r="G21" s="83">
        <v>0</v>
      </c>
    </row>
    <row r="22" spans="1:7" x14ac:dyDescent="0.25">
      <c r="A22" s="81" t="s">
        <v>20</v>
      </c>
      <c r="B22" s="82">
        <f>246+389</f>
        <v>635</v>
      </c>
      <c r="C22" s="83">
        <v>1669750</v>
      </c>
      <c r="E22" s="81" t="s">
        <v>20</v>
      </c>
      <c r="F22" s="82">
        <v>635</v>
      </c>
      <c r="G22" s="83">
        <v>1669750</v>
      </c>
    </row>
    <row r="23" spans="1:7" x14ac:dyDescent="0.25">
      <c r="A23" s="81" t="s">
        <v>21</v>
      </c>
      <c r="B23" s="82">
        <v>807</v>
      </c>
      <c r="C23" s="83">
        <v>5245500</v>
      </c>
      <c r="E23" s="81" t="s">
        <v>21</v>
      </c>
      <c r="F23" s="82">
        <v>807</v>
      </c>
      <c r="G23" s="83">
        <v>5245500</v>
      </c>
    </row>
    <row r="24" spans="1:7" x14ac:dyDescent="0.25">
      <c r="A24" s="81" t="s">
        <v>22</v>
      </c>
      <c r="B24" s="82">
        <f>8+23</f>
        <v>31</v>
      </c>
      <c r="C24" s="83">
        <v>51150</v>
      </c>
      <c r="E24" s="81" t="s">
        <v>22</v>
      </c>
      <c r="F24" s="82">
        <v>31</v>
      </c>
      <c r="G24" s="83">
        <v>51150</v>
      </c>
    </row>
    <row r="25" spans="1:7" x14ac:dyDescent="0.25">
      <c r="A25" s="81" t="s">
        <v>23</v>
      </c>
      <c r="B25" s="82">
        <v>67</v>
      </c>
      <c r="C25" s="83">
        <v>1343350</v>
      </c>
      <c r="E25" s="81" t="s">
        <v>23</v>
      </c>
      <c r="F25" s="82">
        <v>67</v>
      </c>
      <c r="G25" s="83">
        <v>1343350</v>
      </c>
    </row>
    <row r="26" spans="1:7" ht="15.75" thickBot="1" x14ac:dyDescent="0.3">
      <c r="A26" s="81" t="s">
        <v>24</v>
      </c>
      <c r="B26" s="82">
        <v>3292</v>
      </c>
      <c r="C26" s="83">
        <v>19950000</v>
      </c>
      <c r="E26" s="81" t="s">
        <v>24</v>
      </c>
      <c r="F26" s="82">
        <v>3292</v>
      </c>
      <c r="G26" s="83">
        <v>19950000</v>
      </c>
    </row>
    <row r="27" spans="1:7" ht="15.75" thickBot="1" x14ac:dyDescent="0.3">
      <c r="A27" s="78" t="s">
        <v>25</v>
      </c>
      <c r="B27" s="79">
        <f>SUM(B8:B26)</f>
        <v>4971267</v>
      </c>
      <c r="C27" s="80">
        <f>SUM(C8:C26)</f>
        <v>3614990354.9000001</v>
      </c>
      <c r="E27" s="78" t="s">
        <v>25</v>
      </c>
      <c r="F27" s="79">
        <f>SUM(F8:F26)</f>
        <v>3497845</v>
      </c>
      <c r="G27" s="80">
        <f>SUM(G8:G26)</f>
        <v>3618173946.3000002</v>
      </c>
    </row>
    <row r="28" spans="1:7" ht="15.75" thickBot="1" x14ac:dyDescent="0.3"/>
    <row r="29" spans="1:7" ht="15.75" thickBot="1" x14ac:dyDescent="0.3">
      <c r="A29" s="87" t="s">
        <v>26</v>
      </c>
      <c r="B29" s="88"/>
      <c r="C29" s="89"/>
      <c r="E29" s="87" t="s">
        <v>27</v>
      </c>
      <c r="F29" s="88"/>
      <c r="G29" s="89"/>
    </row>
    <row r="30" spans="1:7" ht="15.75" thickBot="1" x14ac:dyDescent="0.3">
      <c r="A30" s="78" t="s">
        <v>4</v>
      </c>
      <c r="B30" s="79" t="s">
        <v>5</v>
      </c>
      <c r="C30" s="80" t="s">
        <v>6</v>
      </c>
      <c r="E30" s="78" t="s">
        <v>4</v>
      </c>
      <c r="F30" s="79" t="s">
        <v>5</v>
      </c>
      <c r="G30" s="80" t="s">
        <v>6</v>
      </c>
    </row>
    <row r="31" spans="1:7" x14ac:dyDescent="0.25">
      <c r="A31" s="81" t="s">
        <v>7</v>
      </c>
      <c r="B31" s="82">
        <v>1340007</v>
      </c>
      <c r="C31" s="83">
        <v>2211011550</v>
      </c>
      <c r="E31" s="84" t="s">
        <v>7</v>
      </c>
      <c r="F31" s="82">
        <v>4003813</v>
      </c>
      <c r="G31" s="83">
        <v>6606291450</v>
      </c>
    </row>
    <row r="32" spans="1:7" x14ac:dyDescent="0.25">
      <c r="A32" s="81" t="s">
        <v>8</v>
      </c>
      <c r="B32" s="82">
        <v>124999</v>
      </c>
      <c r="C32" s="83">
        <v>206248350</v>
      </c>
      <c r="E32" s="84" t="s">
        <v>8</v>
      </c>
      <c r="F32" s="82">
        <v>483586</v>
      </c>
      <c r="G32" s="83">
        <v>797916900</v>
      </c>
    </row>
    <row r="33" spans="1:7" x14ac:dyDescent="0.25">
      <c r="A33" s="81" t="s">
        <v>9</v>
      </c>
      <c r="B33" s="82">
        <v>77506</v>
      </c>
      <c r="C33" s="83">
        <v>31002400</v>
      </c>
      <c r="E33" s="84" t="s">
        <v>9</v>
      </c>
      <c r="F33" s="82">
        <v>244172</v>
      </c>
      <c r="G33" s="83">
        <v>97668800</v>
      </c>
    </row>
    <row r="34" spans="1:7" x14ac:dyDescent="0.25">
      <c r="A34" s="81" t="s">
        <v>10</v>
      </c>
      <c r="B34" s="82">
        <v>16299</v>
      </c>
      <c r="C34" s="83">
        <v>8149500</v>
      </c>
      <c r="E34" s="84" t="s">
        <v>10</v>
      </c>
      <c r="F34" s="82">
        <v>58872</v>
      </c>
      <c r="G34" s="83">
        <v>29436000</v>
      </c>
    </row>
    <row r="35" spans="1:7" x14ac:dyDescent="0.25">
      <c r="A35" s="81" t="s">
        <v>11</v>
      </c>
      <c r="B35" s="82">
        <v>5055</v>
      </c>
      <c r="C35" s="83">
        <v>5055000</v>
      </c>
      <c r="E35" s="84" t="s">
        <v>11</v>
      </c>
      <c r="F35" s="82">
        <v>16011</v>
      </c>
      <c r="G35" s="83">
        <v>16011000</v>
      </c>
    </row>
    <row r="36" spans="1:7" x14ac:dyDescent="0.25">
      <c r="A36" s="81" t="s">
        <v>12</v>
      </c>
      <c r="B36" s="82">
        <v>888</v>
      </c>
      <c r="C36" s="83">
        <v>888000</v>
      </c>
      <c r="E36" s="84" t="s">
        <v>12</v>
      </c>
      <c r="F36" s="82">
        <v>2968</v>
      </c>
      <c r="G36" s="83">
        <v>2968000</v>
      </c>
    </row>
    <row r="37" spans="1:7" x14ac:dyDescent="0.25">
      <c r="A37" s="81" t="s">
        <v>13</v>
      </c>
      <c r="B37" s="82">
        <v>7155</v>
      </c>
      <c r="C37" s="83">
        <v>28669740</v>
      </c>
      <c r="E37" s="84" t="s">
        <v>13</v>
      </c>
      <c r="F37" s="82">
        <v>28541</v>
      </c>
      <c r="G37" s="83">
        <v>115974560</v>
      </c>
    </row>
    <row r="38" spans="1:7" x14ac:dyDescent="0.25">
      <c r="A38" s="81" t="s">
        <v>14</v>
      </c>
      <c r="B38" s="82">
        <v>1268063</v>
      </c>
      <c r="C38" s="83">
        <v>595989610</v>
      </c>
      <c r="E38" s="84" t="s">
        <v>14</v>
      </c>
      <c r="F38" s="82">
        <v>4892322</v>
      </c>
      <c r="G38" s="83">
        <v>1810524600</v>
      </c>
    </row>
    <row r="39" spans="1:7" x14ac:dyDescent="0.25">
      <c r="A39" s="81" t="s">
        <v>15</v>
      </c>
      <c r="B39" s="82">
        <v>17369</v>
      </c>
      <c r="C39" s="83">
        <v>8163430</v>
      </c>
      <c r="E39" s="84" t="s">
        <v>15</v>
      </c>
      <c r="F39" s="82">
        <v>78449</v>
      </c>
      <c r="G39" s="83">
        <v>36871030</v>
      </c>
    </row>
    <row r="40" spans="1:7" x14ac:dyDescent="0.25">
      <c r="A40" s="81" t="s">
        <v>16</v>
      </c>
      <c r="B40" s="82">
        <v>515131</v>
      </c>
      <c r="C40" s="83">
        <v>362122758.04999995</v>
      </c>
      <c r="E40" s="84" t="s">
        <v>16</v>
      </c>
      <c r="F40" s="82">
        <v>2021920</v>
      </c>
      <c r="G40" s="83">
        <v>1113383099.25</v>
      </c>
    </row>
    <row r="41" spans="1:7" x14ac:dyDescent="0.25">
      <c r="A41" s="81" t="s">
        <v>17</v>
      </c>
      <c r="B41" s="82">
        <v>576</v>
      </c>
      <c r="C41" s="83">
        <v>3139200</v>
      </c>
      <c r="E41" s="84" t="s">
        <v>17</v>
      </c>
      <c r="F41" s="82">
        <v>1842</v>
      </c>
      <c r="G41" s="83">
        <v>10038900</v>
      </c>
    </row>
    <row r="42" spans="1:7" x14ac:dyDescent="0.25">
      <c r="A42" s="81" t="s">
        <v>18</v>
      </c>
      <c r="B42" s="82">
        <v>121026</v>
      </c>
      <c r="C42" s="83">
        <v>110247900</v>
      </c>
      <c r="E42" s="84" t="s">
        <v>18</v>
      </c>
      <c r="F42" s="82">
        <v>121026</v>
      </c>
      <c r="G42" s="83">
        <v>110247900</v>
      </c>
    </row>
    <row r="43" spans="1:7" x14ac:dyDescent="0.25">
      <c r="A43" s="81" t="s">
        <v>19</v>
      </c>
      <c r="B43" s="82">
        <v>72774</v>
      </c>
      <c r="C43" s="83">
        <v>25809900</v>
      </c>
      <c r="E43" s="84" t="s">
        <v>19</v>
      </c>
      <c r="F43" s="82">
        <v>72774</v>
      </c>
      <c r="G43" s="83">
        <v>25809900</v>
      </c>
    </row>
    <row r="44" spans="1:7" x14ac:dyDescent="0.25">
      <c r="A44" s="81" t="s">
        <v>20</v>
      </c>
      <c r="B44" s="82">
        <v>625</v>
      </c>
      <c r="C44" s="83">
        <v>1643000</v>
      </c>
      <c r="E44" s="84" t="s">
        <v>20</v>
      </c>
      <c r="F44" s="82">
        <v>1895</v>
      </c>
      <c r="G44" s="83">
        <v>4982500</v>
      </c>
    </row>
    <row r="45" spans="1:7" x14ac:dyDescent="0.25">
      <c r="A45" s="81" t="s">
        <v>21</v>
      </c>
      <c r="B45" s="82">
        <v>805</v>
      </c>
      <c r="C45" s="83">
        <v>5232500</v>
      </c>
      <c r="E45" s="84" t="s">
        <v>21</v>
      </c>
      <c r="F45" s="82">
        <v>2419</v>
      </c>
      <c r="G45" s="83">
        <v>15723500</v>
      </c>
    </row>
    <row r="46" spans="1:7" x14ac:dyDescent="0.25">
      <c r="A46" s="81" t="s">
        <v>22</v>
      </c>
      <c r="B46" s="82">
        <v>31</v>
      </c>
      <c r="C46" s="83">
        <v>51150</v>
      </c>
      <c r="E46" s="84" t="s">
        <v>22</v>
      </c>
      <c r="F46" s="82">
        <v>93</v>
      </c>
      <c r="G46" s="83">
        <v>153450</v>
      </c>
    </row>
    <row r="47" spans="1:7" x14ac:dyDescent="0.25">
      <c r="A47" s="81" t="s">
        <v>23</v>
      </c>
      <c r="B47" s="82">
        <v>67</v>
      </c>
      <c r="C47" s="83">
        <v>1343350</v>
      </c>
      <c r="E47" s="84" t="s">
        <v>23</v>
      </c>
      <c r="F47" s="82">
        <v>201</v>
      </c>
      <c r="G47" s="83">
        <v>4030050</v>
      </c>
    </row>
    <row r="48" spans="1:7" ht="15.75" thickBot="1" x14ac:dyDescent="0.3">
      <c r="A48" s="81" t="s">
        <v>24</v>
      </c>
      <c r="B48" s="82">
        <v>3292</v>
      </c>
      <c r="C48" s="83">
        <v>19950000</v>
      </c>
      <c r="E48" s="84" t="s">
        <v>24</v>
      </c>
      <c r="F48" s="82">
        <v>9876</v>
      </c>
      <c r="G48" s="83">
        <v>59850000</v>
      </c>
    </row>
    <row r="49" spans="1:7" ht="15.75" thickBot="1" x14ac:dyDescent="0.3">
      <c r="A49" s="78" t="s">
        <v>25</v>
      </c>
      <c r="B49" s="79">
        <f>SUM(B30:B48)</f>
        <v>3571668</v>
      </c>
      <c r="C49" s="80">
        <f>SUM(C30:C48)</f>
        <v>3624717338.0500002</v>
      </c>
      <c r="E49" s="78" t="s">
        <v>25</v>
      </c>
      <c r="F49" s="79">
        <f>SUM(F30:F48)</f>
        <v>12040780</v>
      </c>
      <c r="G49" s="80">
        <f>SUM(G30:G48)</f>
        <v>10857881639.25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24"/>
  <sheetViews>
    <sheetView tabSelected="1" topLeftCell="A16" workbookViewId="0">
      <selection activeCell="E12" sqref="E12"/>
    </sheetView>
  </sheetViews>
  <sheetFormatPr defaultColWidth="11.42578125" defaultRowHeight="15" x14ac:dyDescent="0.25"/>
  <cols>
    <col min="1" max="1" width="34" customWidth="1"/>
    <col min="2" max="2" width="32.28515625" customWidth="1"/>
    <col min="3" max="3" width="34.7109375" customWidth="1"/>
    <col min="4" max="4" width="30.5703125" customWidth="1"/>
    <col min="5" max="6" width="27.140625" customWidth="1"/>
    <col min="7" max="9" width="32.5703125" customWidth="1"/>
  </cols>
  <sheetData>
    <row r="2" spans="1:9" ht="15.75" x14ac:dyDescent="0.25">
      <c r="A2" s="85" t="s">
        <v>0</v>
      </c>
      <c r="B2" s="85"/>
      <c r="C2" s="85"/>
      <c r="D2" s="85"/>
      <c r="E2" s="85"/>
      <c r="F2" s="85"/>
      <c r="G2" s="85"/>
      <c r="H2" s="85"/>
      <c r="I2" s="85"/>
    </row>
    <row r="3" spans="1:9" x14ac:dyDescent="0.25">
      <c r="A3" s="86" t="s">
        <v>1</v>
      </c>
      <c r="B3" s="86"/>
      <c r="C3" s="86"/>
      <c r="D3" s="86"/>
      <c r="E3" s="86"/>
      <c r="F3" s="86"/>
      <c r="G3" s="86"/>
      <c r="H3" s="86"/>
      <c r="I3" s="86"/>
    </row>
    <row r="4" spans="1:9" ht="19.5" thickBot="1" x14ac:dyDescent="0.35">
      <c r="A4" s="110" t="s">
        <v>178</v>
      </c>
      <c r="B4" s="111"/>
      <c r="C4" s="111"/>
      <c r="D4" s="111"/>
      <c r="E4" s="111"/>
      <c r="F4" s="111"/>
      <c r="G4" s="111"/>
      <c r="H4" s="111"/>
      <c r="I4" s="111"/>
    </row>
    <row r="5" spans="1:9" ht="21.75" thickBot="1" x14ac:dyDescent="0.4">
      <c r="A5" s="67" t="s">
        <v>4</v>
      </c>
      <c r="B5" s="108" t="s">
        <v>152</v>
      </c>
      <c r="C5" s="108"/>
      <c r="D5" s="108" t="s">
        <v>153</v>
      </c>
      <c r="E5" s="108"/>
      <c r="F5" s="108" t="s">
        <v>112</v>
      </c>
      <c r="G5" s="109"/>
      <c r="H5" s="112" t="s">
        <v>154</v>
      </c>
      <c r="I5" s="113"/>
    </row>
    <row r="6" spans="1:9" ht="21" x14ac:dyDescent="0.35">
      <c r="A6" s="71" t="s">
        <v>7</v>
      </c>
      <c r="B6" s="69">
        <f>252394+1079416</f>
        <v>1331810</v>
      </c>
      <c r="C6" s="70">
        <v>2197486500</v>
      </c>
      <c r="D6" s="69">
        <f>250162+1081834</f>
        <v>1331996</v>
      </c>
      <c r="E6" s="70">
        <v>2197793400</v>
      </c>
      <c r="F6" s="69">
        <v>1340007</v>
      </c>
      <c r="G6" s="70">
        <v>2211011550</v>
      </c>
      <c r="H6" s="76">
        <f>B6+D6+F6</f>
        <v>4003813</v>
      </c>
      <c r="I6" s="77">
        <f>C6+E6+G6</f>
        <v>6606291450</v>
      </c>
    </row>
    <row r="7" spans="1:9" ht="21" x14ac:dyDescent="0.35">
      <c r="A7" s="71" t="s">
        <v>8</v>
      </c>
      <c r="B7" s="69">
        <f>65981+113281</f>
        <v>179262</v>
      </c>
      <c r="C7" s="70">
        <v>295782300</v>
      </c>
      <c r="D7" s="69">
        <f>65476+113849</f>
        <v>179325</v>
      </c>
      <c r="E7" s="70">
        <v>295886250</v>
      </c>
      <c r="F7" s="69">
        <v>124999</v>
      </c>
      <c r="G7" s="70">
        <v>206248350</v>
      </c>
      <c r="H7" s="76" t="e">
        <f>#N/A</f>
        <v>#N/A</v>
      </c>
      <c r="I7" s="77" t="e">
        <f>#N/A</f>
        <v>#N/A</v>
      </c>
    </row>
    <row r="8" spans="1:9" ht="21" x14ac:dyDescent="0.35">
      <c r="A8" s="71" t="s">
        <v>9</v>
      </c>
      <c r="B8" s="69">
        <v>83333</v>
      </c>
      <c r="C8" s="70">
        <v>33333200</v>
      </c>
      <c r="D8" s="69">
        <f>17865+65468</f>
        <v>83333</v>
      </c>
      <c r="E8" s="70">
        <v>33333200</v>
      </c>
      <c r="F8" s="69">
        <v>77506</v>
      </c>
      <c r="G8" s="70">
        <v>31002400</v>
      </c>
      <c r="H8" s="76" t="e">
        <f>#N/A</f>
        <v>#N/A</v>
      </c>
      <c r="I8" s="77" t="e">
        <f>#N/A</f>
        <v>#N/A</v>
      </c>
    </row>
    <row r="9" spans="1:9" ht="21" x14ac:dyDescent="0.35">
      <c r="A9" s="71" t="s">
        <v>10</v>
      </c>
      <c r="B9" s="69">
        <f>14665+6621</f>
        <v>21286</v>
      </c>
      <c r="C9" s="70">
        <v>10643000</v>
      </c>
      <c r="D9" s="69">
        <f>14642+6645</f>
        <v>21287</v>
      </c>
      <c r="E9" s="70">
        <v>10643500</v>
      </c>
      <c r="F9" s="69">
        <v>16299</v>
      </c>
      <c r="G9" s="70">
        <v>8149500</v>
      </c>
      <c r="H9" s="76" t="e">
        <f>#N/A</f>
        <v>#N/A</v>
      </c>
      <c r="I9" s="77" t="e">
        <f>#N/A</f>
        <v>#N/A</v>
      </c>
    </row>
    <row r="10" spans="1:9" ht="21" x14ac:dyDescent="0.35">
      <c r="A10" s="71" t="s">
        <v>11</v>
      </c>
      <c r="B10" s="69">
        <f>2497+2981</f>
        <v>5478</v>
      </c>
      <c r="C10" s="70">
        <v>5478000</v>
      </c>
      <c r="D10" s="69">
        <f>2484+2994</f>
        <v>5478</v>
      </c>
      <c r="E10" s="70">
        <v>5478000</v>
      </c>
      <c r="F10" s="69">
        <v>5055</v>
      </c>
      <c r="G10" s="70">
        <v>5055000</v>
      </c>
      <c r="H10" s="76" t="e">
        <f>#N/A</f>
        <v>#N/A</v>
      </c>
      <c r="I10" s="77" t="e">
        <f>#N/A</f>
        <v>#N/A</v>
      </c>
    </row>
    <row r="11" spans="1:9" ht="21" x14ac:dyDescent="0.35">
      <c r="A11" s="71" t="s">
        <v>12</v>
      </c>
      <c r="B11" s="69">
        <f>312+728</f>
        <v>1040</v>
      </c>
      <c r="C11" s="70">
        <v>1040000</v>
      </c>
      <c r="D11" s="69">
        <f>310+730</f>
        <v>1040</v>
      </c>
      <c r="E11" s="70">
        <v>1040000</v>
      </c>
      <c r="F11" s="69">
        <v>888</v>
      </c>
      <c r="G11" s="70">
        <v>888000</v>
      </c>
      <c r="H11" s="76" t="e">
        <f>#N/A</f>
        <v>#N/A</v>
      </c>
      <c r="I11" s="77" t="e">
        <f>#N/A</f>
        <v>#N/A</v>
      </c>
    </row>
    <row r="12" spans="1:9" ht="21" x14ac:dyDescent="0.35">
      <c r="A12" s="71" t="s">
        <v>13</v>
      </c>
      <c r="B12" s="69">
        <f>6327+4366</f>
        <v>10693</v>
      </c>
      <c r="C12" s="70">
        <v>43648460</v>
      </c>
      <c r="D12" s="69">
        <f>6314+4379</f>
        <v>10693</v>
      </c>
      <c r="E12" s="70">
        <v>43656360</v>
      </c>
      <c r="F12" s="69">
        <v>7155</v>
      </c>
      <c r="G12" s="70">
        <v>28669740</v>
      </c>
      <c r="H12" s="76" t="e">
        <f>#N/A</f>
        <v>#N/A</v>
      </c>
      <c r="I12" s="77" t="e">
        <f>#N/A</f>
        <v>#N/A</v>
      </c>
    </row>
    <row r="13" spans="1:9" ht="21" x14ac:dyDescent="0.35">
      <c r="A13" s="71" t="s">
        <v>14</v>
      </c>
      <c r="B13" s="69">
        <f>1291546+1040142</f>
        <v>2331688</v>
      </c>
      <c r="C13" s="70">
        <v>607026620</v>
      </c>
      <c r="D13" s="69">
        <f>249236+1043335</f>
        <v>1292571</v>
      </c>
      <c r="E13" s="70">
        <v>607508370</v>
      </c>
      <c r="F13" s="69">
        <v>1268063</v>
      </c>
      <c r="G13" s="70">
        <v>595989610</v>
      </c>
      <c r="H13" s="76" t="e">
        <f>#N/A</f>
        <v>#N/A</v>
      </c>
      <c r="I13" s="77" t="e">
        <f>#N/A</f>
        <v>#N/A</v>
      </c>
    </row>
    <row r="14" spans="1:9" ht="21" x14ac:dyDescent="0.35">
      <c r="A14" s="71" t="s">
        <v>15</v>
      </c>
      <c r="B14" s="69">
        <v>30540</v>
      </c>
      <c r="C14" s="70">
        <v>14353800</v>
      </c>
      <c r="D14" s="69">
        <f>6363+24177</f>
        <v>30540</v>
      </c>
      <c r="E14" s="70">
        <v>14353800</v>
      </c>
      <c r="F14" s="69">
        <v>17369</v>
      </c>
      <c r="G14" s="70">
        <v>8163430</v>
      </c>
      <c r="H14" s="76" t="e">
        <f>#N/A</f>
        <v>#N/A</v>
      </c>
      <c r="I14" s="77" t="e">
        <f>#N/A</f>
        <v>#N/A</v>
      </c>
    </row>
    <row r="15" spans="1:9" ht="21" x14ac:dyDescent="0.35">
      <c r="A15" s="71" t="s">
        <v>16</v>
      </c>
      <c r="B15" s="69">
        <f>533213+437459</f>
        <v>970672</v>
      </c>
      <c r="C15" s="70">
        <v>374488874.89999998</v>
      </c>
      <c r="D15" s="69">
        <f>95190+440927</f>
        <v>536117</v>
      </c>
      <c r="E15" s="70">
        <v>376771466.30000001</v>
      </c>
      <c r="F15" s="69">
        <v>515131</v>
      </c>
      <c r="G15" s="70">
        <v>362122758.04999995</v>
      </c>
      <c r="H15" s="76" t="e">
        <f>#N/A</f>
        <v>#N/A</v>
      </c>
      <c r="I15" s="77" t="e">
        <f>#N/A</f>
        <v>#N/A</v>
      </c>
    </row>
    <row r="16" spans="1:9" ht="21" x14ac:dyDescent="0.35">
      <c r="A16" s="71" t="s">
        <v>17</v>
      </c>
      <c r="B16" s="69">
        <f>95+538</f>
        <v>633</v>
      </c>
      <c r="C16" s="70">
        <v>3449850</v>
      </c>
      <c r="D16" s="69">
        <f>94+539</f>
        <v>633</v>
      </c>
      <c r="E16" s="70">
        <v>3449850</v>
      </c>
      <c r="F16" s="69">
        <v>576</v>
      </c>
      <c r="G16" s="70">
        <v>3139200</v>
      </c>
      <c r="H16" s="76" t="e">
        <f>#N/A</f>
        <v>#N/A</v>
      </c>
      <c r="I16" s="77" t="e">
        <f>#N/A</f>
        <v>#N/A</v>
      </c>
    </row>
    <row r="17" spans="1:9" ht="21" x14ac:dyDescent="0.35">
      <c r="A17" s="71" t="s">
        <v>18</v>
      </c>
      <c r="B17" s="69">
        <v>0</v>
      </c>
      <c r="C17" s="70">
        <v>0</v>
      </c>
      <c r="D17" s="69">
        <v>0</v>
      </c>
      <c r="E17" s="70">
        <v>0</v>
      </c>
      <c r="F17" s="69">
        <v>121026</v>
      </c>
      <c r="G17" s="70">
        <v>110247900</v>
      </c>
      <c r="H17" s="76" t="e">
        <f>#N/A</f>
        <v>#N/A</v>
      </c>
      <c r="I17" s="77" t="e">
        <f>#N/A</f>
        <v>#N/A</v>
      </c>
    </row>
    <row r="18" spans="1:9" ht="21" x14ac:dyDescent="0.35">
      <c r="A18" s="71" t="s">
        <v>19</v>
      </c>
      <c r="B18" s="69">
        <v>0</v>
      </c>
      <c r="C18" s="70">
        <v>0</v>
      </c>
      <c r="D18" s="69">
        <v>0</v>
      </c>
      <c r="E18" s="70">
        <v>0</v>
      </c>
      <c r="F18" s="69">
        <v>72774</v>
      </c>
      <c r="G18" s="70">
        <v>25809900</v>
      </c>
      <c r="H18" s="76" t="e">
        <f>#N/A</f>
        <v>#N/A</v>
      </c>
      <c r="I18" s="77" t="e">
        <f>#N/A</f>
        <v>#N/A</v>
      </c>
    </row>
    <row r="19" spans="1:9" ht="21" x14ac:dyDescent="0.35">
      <c r="A19" s="71" t="s">
        <v>20</v>
      </c>
      <c r="B19" s="69">
        <f>246+389</f>
        <v>635</v>
      </c>
      <c r="C19" s="70">
        <v>1669750</v>
      </c>
      <c r="D19" s="69">
        <f>246+389</f>
        <v>635</v>
      </c>
      <c r="E19" s="70">
        <v>1669750</v>
      </c>
      <c r="F19" s="69">
        <v>625</v>
      </c>
      <c r="G19" s="70">
        <v>1643000</v>
      </c>
      <c r="H19" s="76" t="e">
        <f>#N/A</f>
        <v>#N/A</v>
      </c>
      <c r="I19" s="77" t="e">
        <f>#N/A</f>
        <v>#N/A</v>
      </c>
    </row>
    <row r="20" spans="1:9" ht="21" x14ac:dyDescent="0.35">
      <c r="A20" s="71" t="s">
        <v>21</v>
      </c>
      <c r="B20" s="69">
        <v>807</v>
      </c>
      <c r="C20" s="70">
        <v>5245500</v>
      </c>
      <c r="D20" s="69">
        <v>807</v>
      </c>
      <c r="E20" s="70">
        <v>5245500</v>
      </c>
      <c r="F20" s="69">
        <v>805</v>
      </c>
      <c r="G20" s="70">
        <v>5232500</v>
      </c>
      <c r="H20" s="76" t="e">
        <f>#N/A</f>
        <v>#N/A</v>
      </c>
      <c r="I20" s="77" t="e">
        <f>#N/A</f>
        <v>#N/A</v>
      </c>
    </row>
    <row r="21" spans="1:9" ht="21" x14ac:dyDescent="0.35">
      <c r="A21" s="71" t="s">
        <v>22</v>
      </c>
      <c r="B21" s="69">
        <f>8+23</f>
        <v>31</v>
      </c>
      <c r="C21" s="70">
        <v>51150</v>
      </c>
      <c r="D21" s="69">
        <f>8+23</f>
        <v>31</v>
      </c>
      <c r="E21" s="70">
        <v>51150</v>
      </c>
      <c r="F21" s="69">
        <v>31</v>
      </c>
      <c r="G21" s="70">
        <v>51150</v>
      </c>
      <c r="H21" s="76" t="e">
        <f>#N/A</f>
        <v>#N/A</v>
      </c>
      <c r="I21" s="77" t="e">
        <f>#N/A</f>
        <v>#N/A</v>
      </c>
    </row>
    <row r="22" spans="1:9" ht="21" x14ac:dyDescent="0.35">
      <c r="A22" s="71" t="s">
        <v>23</v>
      </c>
      <c r="B22" s="69">
        <v>67</v>
      </c>
      <c r="C22" s="70">
        <v>1343350</v>
      </c>
      <c r="D22" s="69">
        <v>67</v>
      </c>
      <c r="E22" s="70">
        <v>1343350</v>
      </c>
      <c r="F22" s="69">
        <v>67</v>
      </c>
      <c r="G22" s="70">
        <v>1343350</v>
      </c>
      <c r="H22" s="76" t="e">
        <f>#N/A</f>
        <v>#N/A</v>
      </c>
      <c r="I22" s="77" t="e">
        <f>#N/A</f>
        <v>#N/A</v>
      </c>
    </row>
    <row r="23" spans="1:9" ht="21.75" thickBot="1" x14ac:dyDescent="0.4">
      <c r="A23" s="71" t="s">
        <v>24</v>
      </c>
      <c r="B23" s="69">
        <v>3292</v>
      </c>
      <c r="C23" s="70">
        <v>19950000</v>
      </c>
      <c r="D23" s="69">
        <v>3292</v>
      </c>
      <c r="E23" s="70">
        <v>19950000</v>
      </c>
      <c r="F23" s="69">
        <v>3292</v>
      </c>
      <c r="G23" s="70">
        <v>19950000</v>
      </c>
      <c r="H23" s="76" t="e">
        <f>#N/A</f>
        <v>#N/A</v>
      </c>
      <c r="I23" s="77" t="e">
        <f>#N/A</f>
        <v>#N/A</v>
      </c>
    </row>
    <row r="24" spans="1:9" ht="21.75" thickBot="1" x14ac:dyDescent="0.4">
      <c r="A24" s="72" t="s">
        <v>25</v>
      </c>
      <c r="B24" s="73" t="e">
        <f>#N/A</f>
        <v>#N/A</v>
      </c>
      <c r="C24" s="74" t="e">
        <f>#N/A</f>
        <v>#N/A</v>
      </c>
      <c r="D24" s="73" t="e">
        <f>#N/A</f>
        <v>#N/A</v>
      </c>
      <c r="E24" s="74" t="e">
        <f>#N/A</f>
        <v>#N/A</v>
      </c>
      <c r="F24" s="73" t="e">
        <f>#N/A</f>
        <v>#N/A</v>
      </c>
      <c r="G24" s="75" t="e">
        <f>#N/A</f>
        <v>#N/A</v>
      </c>
      <c r="H24" s="73" t="e">
        <f>B24+D24+F24</f>
        <v>#N/A</v>
      </c>
      <c r="I24" s="75" t="e">
        <f>C24+E24+G24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26"/>
  <sheetViews>
    <sheetView topLeftCell="A6" workbookViewId="0"/>
  </sheetViews>
  <sheetFormatPr defaultColWidth="11.42578125" defaultRowHeight="15" x14ac:dyDescent="0.25"/>
  <cols>
    <col min="1" max="1" width="33.85546875" customWidth="1"/>
    <col min="2" max="2" width="30.140625" customWidth="1"/>
    <col min="3" max="3" width="29.7109375" customWidth="1"/>
    <col min="4" max="4" width="21.42578125" customWidth="1"/>
  </cols>
  <sheetData>
    <row r="3" spans="1:4" ht="15.75" thickBot="1" x14ac:dyDescent="0.3"/>
    <row r="4" spans="1:4" x14ac:dyDescent="0.25">
      <c r="A4" s="2" t="s">
        <v>28</v>
      </c>
      <c r="B4" t="s">
        <v>29</v>
      </c>
      <c r="C4" t="s">
        <v>29</v>
      </c>
      <c r="D4" s="3" t="s">
        <v>30</v>
      </c>
    </row>
    <row r="5" spans="1:4" x14ac:dyDescent="0.25">
      <c r="A5" s="4" t="s">
        <v>31</v>
      </c>
      <c r="B5">
        <v>146119</v>
      </c>
      <c r="C5">
        <v>779573</v>
      </c>
      <c r="D5" s="5">
        <f>SUM(B5:C5)</f>
        <v>925692</v>
      </c>
    </row>
    <row r="6" spans="1:4" x14ac:dyDescent="0.25">
      <c r="A6" s="4" t="s">
        <v>32</v>
      </c>
      <c r="B6">
        <v>48598</v>
      </c>
      <c r="C6">
        <v>779573</v>
      </c>
      <c r="D6" s="5" t="e">
        <f>#N/A</f>
        <v>#N/A</v>
      </c>
    </row>
    <row r="7" spans="1:4" x14ac:dyDescent="0.25">
      <c r="A7" s="4" t="s">
        <v>33</v>
      </c>
      <c r="B7">
        <v>21002</v>
      </c>
      <c r="C7">
        <v>779573</v>
      </c>
      <c r="D7" s="5" t="e">
        <f>#N/A</f>
        <v>#N/A</v>
      </c>
    </row>
    <row r="8" spans="1:4" x14ac:dyDescent="0.25">
      <c r="A8" s="4" t="s">
        <v>34</v>
      </c>
      <c r="B8">
        <v>41038</v>
      </c>
      <c r="C8">
        <v>779573</v>
      </c>
      <c r="D8" s="5" t="e">
        <f>#N/A</f>
        <v>#N/A</v>
      </c>
    </row>
    <row r="9" spans="1:4" x14ac:dyDescent="0.25">
      <c r="A9" s="4" t="s">
        <v>35</v>
      </c>
      <c r="B9">
        <v>15682</v>
      </c>
      <c r="C9">
        <v>779573</v>
      </c>
      <c r="D9" s="5" t="e">
        <f>#N/A</f>
        <v>#N/A</v>
      </c>
    </row>
    <row r="10" spans="1:4" x14ac:dyDescent="0.25">
      <c r="A10" s="4" t="s">
        <v>36</v>
      </c>
      <c r="B10">
        <v>58013</v>
      </c>
      <c r="C10">
        <v>779573</v>
      </c>
      <c r="D10" s="5" t="e">
        <f>#N/A</f>
        <v>#N/A</v>
      </c>
    </row>
    <row r="11" spans="1:4" x14ac:dyDescent="0.25">
      <c r="A11" s="4" t="s">
        <v>37</v>
      </c>
      <c r="B11">
        <v>12791</v>
      </c>
      <c r="C11">
        <v>779573</v>
      </c>
      <c r="D11" s="5" t="e">
        <f>#N/A</f>
        <v>#N/A</v>
      </c>
    </row>
    <row r="12" spans="1:4" x14ac:dyDescent="0.25">
      <c r="A12" s="4" t="s">
        <v>38</v>
      </c>
      <c r="B12">
        <v>18239</v>
      </c>
      <c r="C12">
        <v>779573</v>
      </c>
      <c r="D12" s="5" t="e">
        <f>#N/A</f>
        <v>#N/A</v>
      </c>
    </row>
    <row r="13" spans="1:4" x14ac:dyDescent="0.25">
      <c r="A13" s="4" t="s">
        <v>39</v>
      </c>
      <c r="B13">
        <v>35294</v>
      </c>
      <c r="C13">
        <v>779573</v>
      </c>
      <c r="D13" s="5" t="e">
        <f>#N/A</f>
        <v>#N/A</v>
      </c>
    </row>
    <row r="14" spans="1:4" x14ac:dyDescent="0.25">
      <c r="A14" s="4" t="s">
        <v>40</v>
      </c>
      <c r="B14">
        <v>9929</v>
      </c>
      <c r="C14">
        <v>779573</v>
      </c>
      <c r="D14" s="5" t="e">
        <f>#N/A</f>
        <v>#N/A</v>
      </c>
    </row>
    <row r="15" spans="1:4" x14ac:dyDescent="0.25">
      <c r="A15" s="4" t="s">
        <v>41</v>
      </c>
      <c r="B15">
        <v>29174</v>
      </c>
      <c r="C15">
        <v>779573</v>
      </c>
      <c r="D15" s="5" t="e">
        <f>#N/A</f>
        <v>#N/A</v>
      </c>
    </row>
    <row r="16" spans="1:4" x14ac:dyDescent="0.25">
      <c r="A16" s="4" t="s">
        <v>42</v>
      </c>
      <c r="B16">
        <v>34465</v>
      </c>
      <c r="C16">
        <v>779573</v>
      </c>
      <c r="D16" s="5" t="e">
        <f>#N/A</f>
        <v>#N/A</v>
      </c>
    </row>
    <row r="17" spans="1:4" x14ac:dyDescent="0.25">
      <c r="A17" s="4" t="s">
        <v>43</v>
      </c>
      <c r="B17">
        <v>63750</v>
      </c>
      <c r="C17">
        <v>779573</v>
      </c>
      <c r="D17" s="5" t="e">
        <f>#N/A</f>
        <v>#N/A</v>
      </c>
    </row>
    <row r="18" spans="1:4" x14ac:dyDescent="0.25">
      <c r="A18" s="4" t="s">
        <v>44</v>
      </c>
      <c r="B18">
        <v>32100</v>
      </c>
      <c r="C18">
        <v>779573</v>
      </c>
      <c r="D18" s="5" t="e">
        <f>#N/A</f>
        <v>#N/A</v>
      </c>
    </row>
    <row r="19" spans="1:4" x14ac:dyDescent="0.25">
      <c r="A19" s="4" t="s">
        <v>45</v>
      </c>
      <c r="B19">
        <v>22611</v>
      </c>
      <c r="C19">
        <v>779573</v>
      </c>
      <c r="D19" s="5" t="e">
        <f>#N/A</f>
        <v>#N/A</v>
      </c>
    </row>
    <row r="20" spans="1:4" x14ac:dyDescent="0.25">
      <c r="A20" s="4" t="s">
        <v>46</v>
      </c>
      <c r="B20">
        <v>5561</v>
      </c>
      <c r="C20">
        <v>779573</v>
      </c>
      <c r="D20" s="5" t="e">
        <f>#N/A</f>
        <v>#N/A</v>
      </c>
    </row>
    <row r="21" spans="1:4" x14ac:dyDescent="0.25">
      <c r="A21" s="4" t="s">
        <v>47</v>
      </c>
      <c r="B21">
        <v>30481</v>
      </c>
      <c r="C21">
        <v>779573</v>
      </c>
      <c r="D21" s="5" t="e">
        <f>#N/A</f>
        <v>#N/A</v>
      </c>
    </row>
    <row r="22" spans="1:4" x14ac:dyDescent="0.25">
      <c r="A22" s="4" t="s">
        <v>48</v>
      </c>
      <c r="B22">
        <v>44535</v>
      </c>
      <c r="C22">
        <v>779573</v>
      </c>
      <c r="D22" s="5" t="e">
        <f>#N/A</f>
        <v>#N/A</v>
      </c>
    </row>
    <row r="23" spans="1:4" x14ac:dyDescent="0.25">
      <c r="A23" s="4" t="s">
        <v>49</v>
      </c>
      <c r="B23">
        <v>17661</v>
      </c>
      <c r="C23">
        <v>779573</v>
      </c>
      <c r="D23" s="5" t="e">
        <f>#N/A</f>
        <v>#N/A</v>
      </c>
    </row>
    <row r="24" spans="1:4" x14ac:dyDescent="0.25">
      <c r="A24" s="4" t="s">
        <v>50</v>
      </c>
      <c r="B24">
        <v>21598</v>
      </c>
      <c r="C24">
        <v>779573</v>
      </c>
      <c r="D24" s="5" t="e">
        <f>#N/A</f>
        <v>#N/A</v>
      </c>
    </row>
    <row r="25" spans="1:4" x14ac:dyDescent="0.25">
      <c r="A25" s="4" t="s">
        <v>51</v>
      </c>
      <c r="B25">
        <v>70932</v>
      </c>
      <c r="C25">
        <v>779573</v>
      </c>
      <c r="D25" s="5" t="e">
        <f>#N/A</f>
        <v>#N/A</v>
      </c>
    </row>
    <row r="26" spans="1:4" ht="15.75" thickBot="1" x14ac:dyDescent="0.3">
      <c r="A26" s="4" t="s">
        <v>52</v>
      </c>
      <c r="B26">
        <v>779573</v>
      </c>
      <c r="C26">
        <v>779573</v>
      </c>
      <c r="D26" s="6" t="e">
        <f>#N/A</f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37"/>
  <sheetViews>
    <sheetView topLeftCell="A16" workbookViewId="0"/>
  </sheetViews>
  <sheetFormatPr defaultColWidth="11.42578125" defaultRowHeight="15" x14ac:dyDescent="0.25"/>
  <cols>
    <col min="1" max="1" width="35.85546875" customWidth="1"/>
    <col min="2" max="2" width="33.140625" customWidth="1"/>
  </cols>
  <sheetData>
    <row r="3" spans="1:2" x14ac:dyDescent="0.25">
      <c r="A3" s="7" t="s">
        <v>28</v>
      </c>
      <c r="B3" s="7" t="s">
        <v>53</v>
      </c>
    </row>
    <row r="4" spans="1:2" x14ac:dyDescent="0.25">
      <c r="A4" t="s">
        <v>31</v>
      </c>
      <c r="B4" s="5">
        <v>146119</v>
      </c>
    </row>
    <row r="5" spans="1:2" x14ac:dyDescent="0.25">
      <c r="A5" t="s">
        <v>32</v>
      </c>
      <c r="B5" s="5">
        <v>48598</v>
      </c>
    </row>
    <row r="6" spans="1:2" x14ac:dyDescent="0.25">
      <c r="A6" t="s">
        <v>33</v>
      </c>
      <c r="B6" s="5">
        <v>21002</v>
      </c>
    </row>
    <row r="7" spans="1:2" x14ac:dyDescent="0.25">
      <c r="A7" t="s">
        <v>34</v>
      </c>
      <c r="B7" s="5">
        <v>41038</v>
      </c>
    </row>
    <row r="8" spans="1:2" x14ac:dyDescent="0.25">
      <c r="A8" t="s">
        <v>35</v>
      </c>
      <c r="B8" s="5">
        <v>15682</v>
      </c>
    </row>
    <row r="9" spans="1:2" x14ac:dyDescent="0.25">
      <c r="A9" t="s">
        <v>36</v>
      </c>
      <c r="B9" s="5">
        <v>58013</v>
      </c>
    </row>
    <row r="10" spans="1:2" x14ac:dyDescent="0.25">
      <c r="A10" t="s">
        <v>37</v>
      </c>
      <c r="B10" s="5">
        <v>12791</v>
      </c>
    </row>
    <row r="11" spans="1:2" x14ac:dyDescent="0.25">
      <c r="A11" t="s">
        <v>38</v>
      </c>
      <c r="B11" s="5">
        <v>18239</v>
      </c>
    </row>
    <row r="12" spans="1:2" x14ac:dyDescent="0.25">
      <c r="A12" t="s">
        <v>39</v>
      </c>
      <c r="B12" s="5">
        <v>35294</v>
      </c>
    </row>
    <row r="13" spans="1:2" x14ac:dyDescent="0.25">
      <c r="A13" t="s">
        <v>40</v>
      </c>
      <c r="B13" s="5">
        <v>9929</v>
      </c>
    </row>
    <row r="14" spans="1:2" x14ac:dyDescent="0.25">
      <c r="A14" t="s">
        <v>41</v>
      </c>
      <c r="B14" s="5">
        <v>29174</v>
      </c>
    </row>
    <row r="15" spans="1:2" x14ac:dyDescent="0.25">
      <c r="A15" t="s">
        <v>42</v>
      </c>
      <c r="B15" s="5">
        <v>34465</v>
      </c>
    </row>
    <row r="16" spans="1:2" x14ac:dyDescent="0.25">
      <c r="A16" t="s">
        <v>43</v>
      </c>
      <c r="B16" s="5">
        <v>63750</v>
      </c>
    </row>
    <row r="17" spans="1:2" x14ac:dyDescent="0.25">
      <c r="A17" t="s">
        <v>44</v>
      </c>
      <c r="B17" s="5">
        <v>32100</v>
      </c>
    </row>
    <row r="18" spans="1:2" x14ac:dyDescent="0.25">
      <c r="A18" t="s">
        <v>45</v>
      </c>
      <c r="B18" s="5">
        <v>22611</v>
      </c>
    </row>
    <row r="19" spans="1:2" x14ac:dyDescent="0.25">
      <c r="A19" t="s">
        <v>46</v>
      </c>
      <c r="B19" s="5">
        <v>5561</v>
      </c>
    </row>
    <row r="20" spans="1:2" x14ac:dyDescent="0.25">
      <c r="A20" t="s">
        <v>47</v>
      </c>
      <c r="B20" s="5">
        <v>30481</v>
      </c>
    </row>
    <row r="21" spans="1:2" x14ac:dyDescent="0.25">
      <c r="A21" t="s">
        <v>48</v>
      </c>
      <c r="B21" s="5">
        <v>44535</v>
      </c>
    </row>
    <row r="22" spans="1:2" x14ac:dyDescent="0.25">
      <c r="A22" t="s">
        <v>49</v>
      </c>
      <c r="B22" s="5">
        <v>17661</v>
      </c>
    </row>
    <row r="23" spans="1:2" x14ac:dyDescent="0.25">
      <c r="A23" t="s">
        <v>50</v>
      </c>
      <c r="B23" s="5">
        <v>21598</v>
      </c>
    </row>
    <row r="24" spans="1:2" x14ac:dyDescent="0.25">
      <c r="A24" t="s">
        <v>51</v>
      </c>
      <c r="B24" s="5">
        <v>155970</v>
      </c>
    </row>
    <row r="25" spans="1:2" x14ac:dyDescent="0.25">
      <c r="A25" t="s">
        <v>54</v>
      </c>
      <c r="B25" s="5">
        <v>60506</v>
      </c>
    </row>
    <row r="26" spans="1:2" x14ac:dyDescent="0.25">
      <c r="A26" t="s">
        <v>55</v>
      </c>
      <c r="B26" s="5">
        <v>49990</v>
      </c>
    </row>
    <row r="27" spans="1:2" x14ac:dyDescent="0.25">
      <c r="A27" t="s">
        <v>56</v>
      </c>
      <c r="B27" s="5">
        <v>30171</v>
      </c>
    </row>
    <row r="28" spans="1:2" x14ac:dyDescent="0.25">
      <c r="A28" t="s">
        <v>57</v>
      </c>
      <c r="B28" s="5">
        <v>125775</v>
      </c>
    </row>
    <row r="29" spans="1:2" x14ac:dyDescent="0.25">
      <c r="A29" t="s">
        <v>58</v>
      </c>
      <c r="B29" s="5">
        <v>11788</v>
      </c>
    </row>
    <row r="30" spans="1:2" x14ac:dyDescent="0.25">
      <c r="A30" t="s">
        <v>59</v>
      </c>
      <c r="B30" s="5">
        <v>28098</v>
      </c>
    </row>
    <row r="31" spans="1:2" x14ac:dyDescent="0.25">
      <c r="A31" t="s">
        <v>60</v>
      </c>
      <c r="B31" s="5">
        <v>23382</v>
      </c>
    </row>
    <row r="32" spans="1:2" x14ac:dyDescent="0.25">
      <c r="A32" t="s">
        <v>61</v>
      </c>
      <c r="B32" s="5">
        <v>45696</v>
      </c>
    </row>
    <row r="33" spans="1:6" x14ac:dyDescent="0.25">
      <c r="A33" t="s">
        <v>62</v>
      </c>
      <c r="B33" s="5">
        <v>19398</v>
      </c>
    </row>
    <row r="34" spans="1:6" x14ac:dyDescent="0.25">
      <c r="A34" t="s">
        <v>63</v>
      </c>
      <c r="B34" s="5">
        <v>15003</v>
      </c>
    </row>
    <row r="35" spans="1:6" x14ac:dyDescent="0.25">
      <c r="A35" t="s">
        <v>64</v>
      </c>
      <c r="B35" s="5">
        <v>284728</v>
      </c>
    </row>
    <row r="36" spans="1:6" ht="15.75" thickBot="1" x14ac:dyDescent="0.3">
      <c r="A36" s="8" t="s">
        <v>52</v>
      </c>
      <c r="B36" s="9">
        <f>SUM(B4:B35)</f>
        <v>1559146</v>
      </c>
      <c r="E36" s="5">
        <v>1510710</v>
      </c>
      <c r="F36" s="5">
        <v>1559146</v>
      </c>
    </row>
    <row r="37" spans="1:6" x14ac:dyDescent="0.25">
      <c r="E37" s="5">
        <f>F36-E36</f>
        <v>48436</v>
      </c>
      <c r="F37" s="10">
        <f>E37/E36</f>
        <v>3.2061745801642935E-2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G46"/>
  <sheetViews>
    <sheetView workbookViewId="0"/>
  </sheetViews>
  <sheetFormatPr defaultColWidth="11.42578125" defaultRowHeight="15" x14ac:dyDescent="0.25"/>
  <cols>
    <col min="1" max="1" width="40.28515625" customWidth="1"/>
    <col min="2" max="2" width="37.140625" customWidth="1"/>
  </cols>
  <sheetData>
    <row r="3" spans="1:2" x14ac:dyDescent="0.25">
      <c r="A3" t="s">
        <v>28</v>
      </c>
      <c r="B3" t="s">
        <v>65</v>
      </c>
    </row>
    <row r="4" spans="1:2" x14ac:dyDescent="0.25">
      <c r="A4" s="4" t="s">
        <v>66</v>
      </c>
      <c r="B4">
        <v>4961</v>
      </c>
    </row>
    <row r="5" spans="1:2" x14ac:dyDescent="0.25">
      <c r="A5" s="4" t="s">
        <v>67</v>
      </c>
      <c r="B5">
        <v>2</v>
      </c>
    </row>
    <row r="6" spans="1:2" x14ac:dyDescent="0.25">
      <c r="A6" s="4" t="s">
        <v>68</v>
      </c>
      <c r="B6">
        <v>7</v>
      </c>
    </row>
    <row r="7" spans="1:2" x14ac:dyDescent="0.25">
      <c r="A7" s="4" t="s">
        <v>69</v>
      </c>
      <c r="B7">
        <v>142</v>
      </c>
    </row>
    <row r="8" spans="1:2" x14ac:dyDescent="0.25">
      <c r="A8" s="4" t="s">
        <v>70</v>
      </c>
      <c r="B8">
        <v>53</v>
      </c>
    </row>
    <row r="9" spans="1:2" x14ac:dyDescent="0.25">
      <c r="A9" s="4" t="s">
        <v>71</v>
      </c>
      <c r="B9">
        <v>11</v>
      </c>
    </row>
    <row r="10" spans="1:2" x14ac:dyDescent="0.25">
      <c r="A10" s="4" t="s">
        <v>72</v>
      </c>
      <c r="B10">
        <v>60</v>
      </c>
    </row>
    <row r="11" spans="1:2" x14ac:dyDescent="0.25">
      <c r="A11" s="4" t="s">
        <v>73</v>
      </c>
      <c r="B11">
        <v>889</v>
      </c>
    </row>
    <row r="12" spans="1:2" x14ac:dyDescent="0.25">
      <c r="A12" s="4" t="s">
        <v>74</v>
      </c>
      <c r="B12">
        <v>925</v>
      </c>
    </row>
    <row r="13" spans="1:2" x14ac:dyDescent="0.25">
      <c r="A13" s="4" t="s">
        <v>75</v>
      </c>
      <c r="B13">
        <v>2</v>
      </c>
    </row>
    <row r="14" spans="1:2" x14ac:dyDescent="0.25">
      <c r="A14" s="4" t="s">
        <v>76</v>
      </c>
      <c r="B14">
        <v>6</v>
      </c>
    </row>
    <row r="15" spans="1:2" x14ac:dyDescent="0.25">
      <c r="A15" s="4" t="s">
        <v>77</v>
      </c>
      <c r="B15">
        <v>19</v>
      </c>
    </row>
    <row r="16" spans="1:2" x14ac:dyDescent="0.25">
      <c r="A16" s="4" t="s">
        <v>78</v>
      </c>
      <c r="B16">
        <v>1</v>
      </c>
    </row>
    <row r="17" spans="1:7" x14ac:dyDescent="0.25">
      <c r="A17" s="4" t="s">
        <v>79</v>
      </c>
      <c r="B17">
        <v>2</v>
      </c>
    </row>
    <row r="18" spans="1:7" x14ac:dyDescent="0.25">
      <c r="A18" s="4" t="s">
        <v>80</v>
      </c>
      <c r="B18">
        <v>1</v>
      </c>
    </row>
    <row r="19" spans="1:7" x14ac:dyDescent="0.25">
      <c r="A19" s="4" t="s">
        <v>81</v>
      </c>
      <c r="B19">
        <v>14</v>
      </c>
    </row>
    <row r="20" spans="1:7" x14ac:dyDescent="0.25">
      <c r="A20" s="4" t="s">
        <v>82</v>
      </c>
      <c r="B20">
        <v>21</v>
      </c>
    </row>
    <row r="21" spans="1:7" x14ac:dyDescent="0.25">
      <c r="A21" s="4" t="s">
        <v>83</v>
      </c>
      <c r="B21">
        <v>10</v>
      </c>
    </row>
    <row r="22" spans="1:7" x14ac:dyDescent="0.25">
      <c r="A22" s="4" t="s">
        <v>84</v>
      </c>
    </row>
    <row r="23" spans="1:7" x14ac:dyDescent="0.25">
      <c r="A23" s="4" t="s">
        <v>52</v>
      </c>
      <c r="B23">
        <v>7126</v>
      </c>
    </row>
    <row r="29" spans="1:7" x14ac:dyDescent="0.25">
      <c r="A29" s="4" t="s">
        <v>66</v>
      </c>
      <c r="B29">
        <v>4961</v>
      </c>
      <c r="F29" s="4" t="s">
        <v>85</v>
      </c>
      <c r="G29">
        <v>14</v>
      </c>
    </row>
    <row r="30" spans="1:7" x14ac:dyDescent="0.25">
      <c r="A30" s="11" t="s">
        <v>67</v>
      </c>
      <c r="B30" s="12">
        <v>2</v>
      </c>
      <c r="F30" s="4" t="s">
        <v>86</v>
      </c>
      <c r="G30">
        <v>21</v>
      </c>
    </row>
    <row r="31" spans="1:7" x14ac:dyDescent="0.25">
      <c r="A31" s="11" t="s">
        <v>68</v>
      </c>
      <c r="B31" s="12">
        <v>7</v>
      </c>
      <c r="F31" s="4" t="s">
        <v>87</v>
      </c>
      <c r="G31">
        <v>889</v>
      </c>
    </row>
    <row r="32" spans="1:7" x14ac:dyDescent="0.25">
      <c r="A32" s="4" t="s">
        <v>69</v>
      </c>
      <c r="B32">
        <v>142</v>
      </c>
      <c r="F32" s="4" t="s">
        <v>88</v>
      </c>
      <c r="G32">
        <v>925</v>
      </c>
    </row>
    <row r="33" spans="1:7" x14ac:dyDescent="0.25">
      <c r="A33" s="4" t="s">
        <v>70</v>
      </c>
      <c r="B33">
        <v>53</v>
      </c>
      <c r="F33" s="4" t="s">
        <v>89</v>
      </c>
      <c r="G33">
        <f>B35+B34+B31+B30</f>
        <v>80</v>
      </c>
    </row>
    <row r="34" spans="1:7" x14ac:dyDescent="0.25">
      <c r="A34" s="11" t="s">
        <v>71</v>
      </c>
      <c r="B34" s="12">
        <v>11</v>
      </c>
      <c r="F34" s="4" t="s">
        <v>90</v>
      </c>
      <c r="G34">
        <f>B29+B32+B33+B38+B39+B40+B41+B42+B43+B46</f>
        <v>5197</v>
      </c>
    </row>
    <row r="35" spans="1:7" x14ac:dyDescent="0.25">
      <c r="A35" s="11" t="s">
        <v>89</v>
      </c>
      <c r="B35" s="12">
        <v>60</v>
      </c>
    </row>
    <row r="36" spans="1:7" x14ac:dyDescent="0.25">
      <c r="A36" s="11" t="s">
        <v>87</v>
      </c>
      <c r="B36" s="12">
        <v>889</v>
      </c>
    </row>
    <row r="37" spans="1:7" x14ac:dyDescent="0.25">
      <c r="A37" s="11" t="s">
        <v>88</v>
      </c>
      <c r="B37" s="12">
        <v>925</v>
      </c>
    </row>
    <row r="38" spans="1:7" x14ac:dyDescent="0.25">
      <c r="A38" s="4" t="s">
        <v>75</v>
      </c>
      <c r="B38">
        <v>2</v>
      </c>
    </row>
    <row r="39" spans="1:7" x14ac:dyDescent="0.25">
      <c r="A39" s="4" t="s">
        <v>76</v>
      </c>
      <c r="B39">
        <v>6</v>
      </c>
    </row>
    <row r="40" spans="1:7" x14ac:dyDescent="0.25">
      <c r="A40" s="4" t="s">
        <v>77</v>
      </c>
      <c r="B40">
        <v>19</v>
      </c>
    </row>
    <row r="41" spans="1:7" x14ac:dyDescent="0.25">
      <c r="A41" s="4" t="s">
        <v>78</v>
      </c>
      <c r="B41">
        <v>1</v>
      </c>
    </row>
    <row r="42" spans="1:7" x14ac:dyDescent="0.25">
      <c r="A42" s="4" t="s">
        <v>79</v>
      </c>
      <c r="B42">
        <v>2</v>
      </c>
    </row>
    <row r="43" spans="1:7" x14ac:dyDescent="0.25">
      <c r="A43" s="4" t="s">
        <v>80</v>
      </c>
      <c r="B43">
        <v>1</v>
      </c>
    </row>
    <row r="44" spans="1:7" x14ac:dyDescent="0.25">
      <c r="A44" s="11" t="s">
        <v>85</v>
      </c>
      <c r="B44" s="12">
        <v>14</v>
      </c>
    </row>
    <row r="45" spans="1:7" x14ac:dyDescent="0.25">
      <c r="A45" s="11" t="s">
        <v>86</v>
      </c>
      <c r="B45" s="12">
        <v>21</v>
      </c>
    </row>
    <row r="46" spans="1:7" x14ac:dyDescent="0.25">
      <c r="A46" s="4" t="s">
        <v>83</v>
      </c>
      <c r="B46"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23"/>
  <sheetViews>
    <sheetView workbookViewId="0"/>
  </sheetViews>
  <sheetFormatPr defaultColWidth="11.42578125" defaultRowHeight="15" x14ac:dyDescent="0.25"/>
  <cols>
    <col min="11" max="11" width="27.85546875" customWidth="1"/>
    <col min="12" max="12" width="21.28515625" customWidth="1"/>
    <col min="13" max="13" width="16.85546875" customWidth="1"/>
    <col min="14" max="14" width="21.85546875" customWidth="1"/>
  </cols>
  <sheetData>
    <row r="2" spans="2:14" ht="15.75" x14ac:dyDescent="0.25">
      <c r="B2" s="97" t="s">
        <v>91</v>
      </c>
      <c r="C2" s="97"/>
      <c r="D2" s="97"/>
      <c r="E2" s="97"/>
      <c r="F2" s="97"/>
      <c r="G2" s="97"/>
      <c r="H2" s="97"/>
    </row>
    <row r="4" spans="2:14" ht="71.25" customHeight="1" thickBot="1" x14ac:dyDescent="0.3">
      <c r="B4" s="98" t="s">
        <v>92</v>
      </c>
      <c r="C4" s="100" t="s">
        <v>93</v>
      </c>
      <c r="D4" s="102" t="s">
        <v>94</v>
      </c>
      <c r="E4" s="98" t="s">
        <v>95</v>
      </c>
      <c r="F4" s="104" t="s">
        <v>96</v>
      </c>
      <c r="G4" s="105"/>
      <c r="H4" s="106"/>
    </row>
    <row r="5" spans="2:14" ht="53.25" customHeight="1" thickBot="1" x14ac:dyDescent="0.3">
      <c r="B5" s="99"/>
      <c r="C5" s="101"/>
      <c r="D5" s="103"/>
      <c r="E5" s="99"/>
      <c r="F5" s="13" t="s">
        <v>97</v>
      </c>
      <c r="G5" s="14" t="s">
        <v>98</v>
      </c>
      <c r="H5" s="15" t="s">
        <v>99</v>
      </c>
      <c r="J5" s="90" t="s">
        <v>100</v>
      </c>
      <c r="K5" s="92" t="s">
        <v>101</v>
      </c>
      <c r="L5" s="92"/>
      <c r="M5" s="93"/>
      <c r="N5" s="16"/>
    </row>
    <row r="6" spans="2:14" ht="66.75" customHeight="1" thickBot="1" x14ac:dyDescent="0.3">
      <c r="B6" s="17" t="s">
        <v>102</v>
      </c>
      <c r="C6" s="18" t="s">
        <v>103</v>
      </c>
      <c r="D6" s="19" t="s">
        <v>104</v>
      </c>
      <c r="E6" s="20" t="s">
        <v>105</v>
      </c>
      <c r="F6" s="21">
        <v>101746</v>
      </c>
      <c r="G6" s="21">
        <v>63335</v>
      </c>
      <c r="H6" s="21">
        <f>+F6-G6</f>
        <v>38411</v>
      </c>
      <c r="J6" s="91"/>
      <c r="K6" s="22" t="s">
        <v>106</v>
      </c>
      <c r="L6" s="23" t="s">
        <v>107</v>
      </c>
      <c r="M6" s="22" t="s">
        <v>108</v>
      </c>
      <c r="N6" s="24"/>
    </row>
    <row r="7" spans="2:14" ht="54.2" customHeight="1" thickBot="1" x14ac:dyDescent="0.3">
      <c r="B7" s="17" t="s">
        <v>109</v>
      </c>
      <c r="C7" s="25" t="s">
        <v>103</v>
      </c>
      <c r="D7" s="26" t="s">
        <v>110</v>
      </c>
      <c r="E7" s="20" t="s">
        <v>111</v>
      </c>
      <c r="F7" s="21">
        <v>36926</v>
      </c>
      <c r="G7" s="21">
        <v>9040</v>
      </c>
      <c r="H7" s="21">
        <f>+F7-G7</f>
        <v>27886</v>
      </c>
      <c r="J7" s="27" t="s">
        <v>112</v>
      </c>
      <c r="K7" s="28">
        <v>5475</v>
      </c>
      <c r="L7" s="29">
        <v>72375</v>
      </c>
      <c r="M7" s="28">
        <f>SUM(K7:L7)</f>
        <v>77850</v>
      </c>
      <c r="N7" s="30"/>
    </row>
    <row r="8" spans="2:14" ht="73.5" customHeight="1" x14ac:dyDescent="0.25">
      <c r="B8" s="17" t="s">
        <v>113</v>
      </c>
      <c r="C8" s="25" t="s">
        <v>114</v>
      </c>
      <c r="D8" s="31" t="s">
        <v>115</v>
      </c>
      <c r="E8" s="32" t="s">
        <v>111</v>
      </c>
      <c r="F8" s="21">
        <v>20771</v>
      </c>
      <c r="G8" s="21">
        <v>5475</v>
      </c>
      <c r="H8" s="21">
        <f>+F8-G8</f>
        <v>15296</v>
      </c>
      <c r="J8" s="33"/>
      <c r="K8" s="34">
        <f>K7/$M$7</f>
        <v>7.0327552986512526E-2</v>
      </c>
      <c r="L8" s="34">
        <f>L7/$M$7</f>
        <v>0.9296724470134875</v>
      </c>
      <c r="M8" s="35"/>
      <c r="N8" s="30"/>
    </row>
    <row r="9" spans="2:14" ht="22.5" customHeight="1" x14ac:dyDescent="0.25">
      <c r="B9" s="94" t="s">
        <v>116</v>
      </c>
      <c r="C9" s="95"/>
      <c r="D9" s="95"/>
      <c r="E9" s="96"/>
      <c r="F9" s="36">
        <f>SUM(F6:F8)</f>
        <v>159443</v>
      </c>
      <c r="G9" s="36">
        <f>SUM(G6:G8)</f>
        <v>77850</v>
      </c>
      <c r="H9" s="36">
        <f>+F9-G9</f>
        <v>81593</v>
      </c>
      <c r="J9" s="37"/>
      <c r="K9" s="35"/>
      <c r="L9" s="38"/>
      <c r="M9" s="35"/>
      <c r="N9" s="39">
        <v>43609810603.949997</v>
      </c>
    </row>
    <row r="10" spans="2:14" x14ac:dyDescent="0.25">
      <c r="J10" s="40" t="s">
        <v>108</v>
      </c>
      <c r="K10" s="41"/>
      <c r="L10" s="42"/>
      <c r="M10" s="41"/>
      <c r="N10" s="43">
        <v>10847842739</v>
      </c>
    </row>
    <row r="11" spans="2:14" x14ac:dyDescent="0.25">
      <c r="N11" s="44">
        <f>SUM(N9:N10)</f>
        <v>54457653342.949997</v>
      </c>
    </row>
    <row r="20" spans="13:14" x14ac:dyDescent="0.25">
      <c r="M20" s="45">
        <v>274631</v>
      </c>
      <c r="N20" s="45">
        <v>33731</v>
      </c>
    </row>
    <row r="21" spans="13:14" x14ac:dyDescent="0.25">
      <c r="M21" s="45">
        <v>280344</v>
      </c>
      <c r="N21" s="45">
        <v>12226</v>
      </c>
    </row>
    <row r="22" spans="13:14" x14ac:dyDescent="0.25">
      <c r="M22" s="45">
        <v>664538</v>
      </c>
      <c r="N22" s="45">
        <v>94422</v>
      </c>
    </row>
    <row r="23" spans="13:14" x14ac:dyDescent="0.25">
      <c r="M23" s="45">
        <f>SUM(M20:M22)</f>
        <v>1219513</v>
      </c>
      <c r="N23" s="45">
        <f>SUM(N20:N22)</f>
        <v>140379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89"/>
  <sheetViews>
    <sheetView workbookViewId="0"/>
  </sheetViews>
  <sheetFormatPr defaultColWidth="11.42578125" defaultRowHeight="15" x14ac:dyDescent="0.25"/>
  <cols>
    <col min="1" max="1" width="30.7109375" customWidth="1"/>
    <col min="2" max="2" width="32.140625" customWidth="1"/>
  </cols>
  <sheetData>
    <row r="1" spans="1:2" x14ac:dyDescent="0.25">
      <c r="A1" s="46" t="s">
        <v>117</v>
      </c>
      <c r="B1" s="46" t="s">
        <v>118</v>
      </c>
    </row>
    <row r="2" spans="1:2" x14ac:dyDescent="0.25">
      <c r="A2" s="1" t="s">
        <v>119</v>
      </c>
      <c r="B2" s="47">
        <v>9767</v>
      </c>
    </row>
    <row r="3" spans="1:2" x14ac:dyDescent="0.25">
      <c r="A3" s="1" t="s">
        <v>120</v>
      </c>
      <c r="B3" s="47">
        <v>3819</v>
      </c>
    </row>
    <row r="4" spans="1:2" x14ac:dyDescent="0.25">
      <c r="A4" s="1" t="s">
        <v>121</v>
      </c>
      <c r="B4" s="47">
        <v>11183</v>
      </c>
    </row>
    <row r="5" spans="1:2" x14ac:dyDescent="0.25">
      <c r="A5" s="1" t="s">
        <v>122</v>
      </c>
      <c r="B5" s="47">
        <v>2040</v>
      </c>
    </row>
    <row r="6" spans="1:2" x14ac:dyDescent="0.25">
      <c r="A6" s="1" t="s">
        <v>123</v>
      </c>
      <c r="B6" s="47">
        <v>13646</v>
      </c>
    </row>
    <row r="7" spans="1:2" x14ac:dyDescent="0.25">
      <c r="A7" s="1" t="s">
        <v>124</v>
      </c>
      <c r="B7" s="47">
        <v>4773</v>
      </c>
    </row>
    <row r="8" spans="1:2" x14ac:dyDescent="0.25">
      <c r="A8" s="1" t="s">
        <v>125</v>
      </c>
      <c r="B8" s="47">
        <v>2337</v>
      </c>
    </row>
    <row r="9" spans="1:2" x14ac:dyDescent="0.25">
      <c r="A9" s="1" t="s">
        <v>126</v>
      </c>
      <c r="B9" s="47">
        <v>2349</v>
      </c>
    </row>
    <row r="10" spans="1:2" x14ac:dyDescent="0.25">
      <c r="A10" s="1" t="s">
        <v>127</v>
      </c>
      <c r="B10" s="47">
        <v>6380</v>
      </c>
    </row>
    <row r="11" spans="1:2" x14ac:dyDescent="0.25">
      <c r="A11" s="1" t="s">
        <v>128</v>
      </c>
      <c r="B11" s="47">
        <v>2163</v>
      </c>
    </row>
    <row r="12" spans="1:2" x14ac:dyDescent="0.25">
      <c r="A12" s="1" t="s">
        <v>129</v>
      </c>
      <c r="B12" s="47">
        <v>2500</v>
      </c>
    </row>
    <row r="13" spans="1:2" x14ac:dyDescent="0.25">
      <c r="A13" s="1" t="s">
        <v>130</v>
      </c>
      <c r="B13" s="47">
        <v>2789</v>
      </c>
    </row>
    <row r="14" spans="1:2" x14ac:dyDescent="0.25">
      <c r="A14" s="1" t="s">
        <v>131</v>
      </c>
      <c r="B14" s="47">
        <v>4431</v>
      </c>
    </row>
    <row r="15" spans="1:2" x14ac:dyDescent="0.25">
      <c r="A15" s="1" t="s">
        <v>132</v>
      </c>
      <c r="B15" s="47">
        <v>6366</v>
      </c>
    </row>
    <row r="16" spans="1:2" x14ac:dyDescent="0.25">
      <c r="A16" s="1" t="s">
        <v>133</v>
      </c>
      <c r="B16" s="47">
        <v>1772</v>
      </c>
    </row>
    <row r="17" spans="1:2" x14ac:dyDescent="0.25">
      <c r="A17" s="1" t="s">
        <v>134</v>
      </c>
      <c r="B17" s="47">
        <v>2339</v>
      </c>
    </row>
    <row r="18" spans="1:2" x14ac:dyDescent="0.25">
      <c r="A18" s="1" t="s">
        <v>135</v>
      </c>
      <c r="B18" s="47">
        <v>2226</v>
      </c>
    </row>
    <row r="19" spans="1:2" x14ac:dyDescent="0.25">
      <c r="A19" s="1" t="s">
        <v>136</v>
      </c>
      <c r="B19" s="47">
        <v>5622</v>
      </c>
    </row>
    <row r="20" spans="1:2" x14ac:dyDescent="0.25">
      <c r="A20" s="1" t="s">
        <v>137</v>
      </c>
      <c r="B20" s="47">
        <v>1541</v>
      </c>
    </row>
    <row r="21" spans="1:2" x14ac:dyDescent="0.25">
      <c r="A21" s="1" t="s">
        <v>138</v>
      </c>
      <c r="B21" s="47">
        <v>2886</v>
      </c>
    </row>
    <row r="22" spans="1:2" x14ac:dyDescent="0.25">
      <c r="A22" s="1" t="s">
        <v>139</v>
      </c>
      <c r="B22" s="47">
        <v>3367</v>
      </c>
    </row>
    <row r="23" spans="1:2" x14ac:dyDescent="0.25">
      <c r="A23" s="1" t="s">
        <v>140</v>
      </c>
      <c r="B23" s="47">
        <v>1173</v>
      </c>
    </row>
    <row r="24" spans="1:2" x14ac:dyDescent="0.25">
      <c r="A24" s="1" t="s">
        <v>141</v>
      </c>
      <c r="B24" s="47">
        <v>2318</v>
      </c>
    </row>
    <row r="25" spans="1:2" x14ac:dyDescent="0.25">
      <c r="A25" s="1" t="s">
        <v>142</v>
      </c>
      <c r="B25" s="47">
        <v>18136</v>
      </c>
    </row>
    <row r="26" spans="1:2" x14ac:dyDescent="0.25">
      <c r="A26" s="1" t="s">
        <v>143</v>
      </c>
      <c r="B26" s="47">
        <v>2098</v>
      </c>
    </row>
    <row r="27" spans="1:2" x14ac:dyDescent="0.25">
      <c r="A27" s="1" t="s">
        <v>144</v>
      </c>
      <c r="B27" s="47">
        <v>12188</v>
      </c>
    </row>
    <row r="28" spans="1:2" x14ac:dyDescent="0.25">
      <c r="A28" s="1" t="s">
        <v>145</v>
      </c>
      <c r="B28" s="47">
        <v>5824</v>
      </c>
    </row>
    <row r="29" spans="1:2" x14ac:dyDescent="0.25">
      <c r="A29" s="1" t="s">
        <v>146</v>
      </c>
      <c r="B29" s="47">
        <v>3189</v>
      </c>
    </row>
    <row r="30" spans="1:2" x14ac:dyDescent="0.25">
      <c r="A30" s="1" t="s">
        <v>147</v>
      </c>
      <c r="B30" s="47">
        <v>8517</v>
      </c>
    </row>
    <row r="31" spans="1:2" x14ac:dyDescent="0.25">
      <c r="A31" s="1" t="s">
        <v>148</v>
      </c>
      <c r="B31" s="47">
        <v>1040</v>
      </c>
    </row>
    <row r="32" spans="1:2" x14ac:dyDescent="0.25">
      <c r="A32" s="1" t="s">
        <v>149</v>
      </c>
      <c r="B32" s="47">
        <v>38876</v>
      </c>
    </row>
    <row r="33" spans="1:2" x14ac:dyDescent="0.25">
      <c r="A33" s="1" t="s">
        <v>150</v>
      </c>
      <c r="B33" s="47">
        <v>2615</v>
      </c>
    </row>
    <row r="34" spans="1:2" x14ac:dyDescent="0.25">
      <c r="A34" s="1" t="s">
        <v>119</v>
      </c>
      <c r="B34" s="47">
        <v>96</v>
      </c>
    </row>
    <row r="35" spans="1:2" x14ac:dyDescent="0.25">
      <c r="A35" s="1" t="s">
        <v>120</v>
      </c>
      <c r="B35" s="47">
        <v>69</v>
      </c>
    </row>
    <row r="36" spans="1:2" x14ac:dyDescent="0.25">
      <c r="A36" s="1" t="s">
        <v>121</v>
      </c>
      <c r="B36" s="47">
        <v>50</v>
      </c>
    </row>
    <row r="37" spans="1:2" x14ac:dyDescent="0.25">
      <c r="A37" s="1" t="s">
        <v>122</v>
      </c>
      <c r="B37" s="47">
        <v>63</v>
      </c>
    </row>
    <row r="38" spans="1:2" x14ac:dyDescent="0.25">
      <c r="A38" s="1" t="s">
        <v>123</v>
      </c>
      <c r="B38" s="47">
        <v>1984</v>
      </c>
    </row>
    <row r="39" spans="1:2" x14ac:dyDescent="0.25">
      <c r="A39" s="1" t="s">
        <v>124</v>
      </c>
      <c r="B39" s="47">
        <v>485</v>
      </c>
    </row>
    <row r="40" spans="1:2" x14ac:dyDescent="0.25">
      <c r="A40" s="1" t="s">
        <v>125</v>
      </c>
      <c r="B40" s="47">
        <v>3</v>
      </c>
    </row>
    <row r="41" spans="1:2" x14ac:dyDescent="0.25">
      <c r="A41" s="1" t="s">
        <v>126</v>
      </c>
      <c r="B41" s="47">
        <v>23</v>
      </c>
    </row>
    <row r="42" spans="1:2" x14ac:dyDescent="0.25">
      <c r="A42" s="1" t="s">
        <v>127</v>
      </c>
      <c r="B42" s="47">
        <v>312</v>
      </c>
    </row>
    <row r="43" spans="1:2" x14ac:dyDescent="0.25">
      <c r="A43" s="1" t="s">
        <v>128</v>
      </c>
      <c r="B43" s="47">
        <v>4</v>
      </c>
    </row>
    <row r="44" spans="1:2" x14ac:dyDescent="0.25">
      <c r="A44" s="1" t="s">
        <v>129</v>
      </c>
      <c r="B44" s="47">
        <v>43</v>
      </c>
    </row>
    <row r="45" spans="1:2" x14ac:dyDescent="0.25">
      <c r="A45" s="1" t="s">
        <v>130</v>
      </c>
      <c r="B45" s="47">
        <v>3</v>
      </c>
    </row>
    <row r="46" spans="1:2" x14ac:dyDescent="0.25">
      <c r="A46" s="1" t="s">
        <v>131</v>
      </c>
      <c r="B46" s="47">
        <v>5</v>
      </c>
    </row>
    <row r="47" spans="1:2" x14ac:dyDescent="0.25">
      <c r="A47" s="1" t="s">
        <v>132</v>
      </c>
      <c r="B47" s="47">
        <v>178</v>
      </c>
    </row>
    <row r="48" spans="1:2" x14ac:dyDescent="0.25">
      <c r="A48" s="1" t="s">
        <v>133</v>
      </c>
      <c r="B48" s="47">
        <v>26</v>
      </c>
    </row>
    <row r="49" spans="1:2" x14ac:dyDescent="0.25">
      <c r="A49" s="1" t="s">
        <v>134</v>
      </c>
      <c r="B49" s="47">
        <v>23</v>
      </c>
    </row>
    <row r="50" spans="1:2" x14ac:dyDescent="0.25">
      <c r="A50" s="1" t="s">
        <v>135</v>
      </c>
      <c r="B50" s="47">
        <v>28</v>
      </c>
    </row>
    <row r="51" spans="1:2" x14ac:dyDescent="0.25">
      <c r="A51" s="1" t="s">
        <v>136</v>
      </c>
      <c r="B51" s="47">
        <v>184</v>
      </c>
    </row>
    <row r="52" spans="1:2" x14ac:dyDescent="0.25">
      <c r="A52" s="1" t="s">
        <v>137</v>
      </c>
      <c r="B52" s="47">
        <v>26</v>
      </c>
    </row>
    <row r="53" spans="1:2" x14ac:dyDescent="0.25">
      <c r="A53" s="1" t="s">
        <v>138</v>
      </c>
      <c r="B53" s="47">
        <v>37</v>
      </c>
    </row>
    <row r="54" spans="1:2" x14ac:dyDescent="0.25">
      <c r="A54" s="1" t="s">
        <v>139</v>
      </c>
      <c r="B54" s="47">
        <v>166</v>
      </c>
    </row>
    <row r="55" spans="1:2" x14ac:dyDescent="0.25">
      <c r="A55" s="1" t="s">
        <v>140</v>
      </c>
      <c r="B55" s="47">
        <v>48</v>
      </c>
    </row>
    <row r="56" spans="1:2" x14ac:dyDescent="0.25">
      <c r="A56" s="1" t="s">
        <v>141</v>
      </c>
      <c r="B56" s="47">
        <v>6</v>
      </c>
    </row>
    <row r="57" spans="1:2" x14ac:dyDescent="0.25">
      <c r="A57" s="1" t="s">
        <v>142</v>
      </c>
      <c r="B57" s="47">
        <v>482</v>
      </c>
    </row>
    <row r="58" spans="1:2" x14ac:dyDescent="0.25">
      <c r="A58" s="1" t="s">
        <v>143</v>
      </c>
      <c r="B58" s="47">
        <v>15</v>
      </c>
    </row>
    <row r="59" spans="1:2" x14ac:dyDescent="0.25">
      <c r="A59" s="1" t="s">
        <v>144</v>
      </c>
      <c r="B59" s="47">
        <v>172</v>
      </c>
    </row>
    <row r="60" spans="1:2" x14ac:dyDescent="0.25">
      <c r="A60" s="1" t="s">
        <v>145</v>
      </c>
      <c r="B60" s="47">
        <v>45</v>
      </c>
    </row>
    <row r="61" spans="1:2" x14ac:dyDescent="0.25">
      <c r="A61" s="1" t="s">
        <v>146</v>
      </c>
      <c r="B61" s="47">
        <v>185</v>
      </c>
    </row>
    <row r="62" spans="1:2" x14ac:dyDescent="0.25">
      <c r="A62" s="1" t="s">
        <v>147</v>
      </c>
      <c r="B62" s="47">
        <v>2662</v>
      </c>
    </row>
    <row r="63" spans="1:2" x14ac:dyDescent="0.25">
      <c r="A63" s="1" t="s">
        <v>148</v>
      </c>
      <c r="B63" s="47">
        <v>41</v>
      </c>
    </row>
    <row r="64" spans="1:2" x14ac:dyDescent="0.25">
      <c r="A64" s="1" t="s">
        <v>149</v>
      </c>
      <c r="B64" s="47">
        <v>7561</v>
      </c>
    </row>
    <row r="65" spans="1:2" x14ac:dyDescent="0.25">
      <c r="A65" s="1" t="s">
        <v>150</v>
      </c>
      <c r="B65" s="47">
        <v>48</v>
      </c>
    </row>
    <row r="66" spans="1:2" x14ac:dyDescent="0.25">
      <c r="A66" s="1" t="s">
        <v>119</v>
      </c>
      <c r="B66" s="47">
        <v>90622</v>
      </c>
    </row>
    <row r="67" spans="1:2" x14ac:dyDescent="0.25">
      <c r="A67" s="1" t="s">
        <v>120</v>
      </c>
      <c r="B67" s="47">
        <v>37765</v>
      </c>
    </row>
    <row r="68" spans="1:2" x14ac:dyDescent="0.25">
      <c r="A68" s="1" t="s">
        <v>121</v>
      </c>
      <c r="B68" s="47">
        <v>74346</v>
      </c>
    </row>
    <row r="69" spans="1:2" x14ac:dyDescent="0.25">
      <c r="A69" s="1" t="s">
        <v>122</v>
      </c>
      <c r="B69" s="47">
        <v>19686</v>
      </c>
    </row>
    <row r="70" spans="1:2" x14ac:dyDescent="0.25">
      <c r="A70" s="1" t="s">
        <v>123</v>
      </c>
      <c r="B70" s="47">
        <v>127090</v>
      </c>
    </row>
    <row r="71" spans="1:2" x14ac:dyDescent="0.25">
      <c r="A71" s="1" t="s">
        <v>124</v>
      </c>
      <c r="B71" s="47">
        <v>61559</v>
      </c>
    </row>
    <row r="72" spans="1:2" x14ac:dyDescent="0.25">
      <c r="A72" s="1" t="s">
        <v>125</v>
      </c>
      <c r="B72" s="47">
        <v>16959</v>
      </c>
    </row>
    <row r="73" spans="1:2" x14ac:dyDescent="0.25">
      <c r="A73" s="1" t="s">
        <v>126</v>
      </c>
      <c r="B73" s="47">
        <v>18780</v>
      </c>
    </row>
    <row r="74" spans="1:2" x14ac:dyDescent="0.25">
      <c r="A74" s="1" t="s">
        <v>127</v>
      </c>
      <c r="B74" s="47">
        <v>63331</v>
      </c>
    </row>
    <row r="75" spans="1:2" x14ac:dyDescent="0.25">
      <c r="A75" s="1" t="s">
        <v>128</v>
      </c>
      <c r="B75" s="47">
        <v>18092</v>
      </c>
    </row>
    <row r="76" spans="1:2" x14ac:dyDescent="0.25">
      <c r="A76" s="1" t="s">
        <v>129</v>
      </c>
      <c r="B76" s="47">
        <v>17848</v>
      </c>
    </row>
    <row r="77" spans="1:2" x14ac:dyDescent="0.25">
      <c r="A77" s="1" t="s">
        <v>130</v>
      </c>
      <c r="B77" s="47">
        <v>27130</v>
      </c>
    </row>
    <row r="78" spans="1:2" x14ac:dyDescent="0.25">
      <c r="A78" s="1" t="s">
        <v>131</v>
      </c>
      <c r="B78" s="47">
        <v>33251</v>
      </c>
    </row>
    <row r="79" spans="1:2" x14ac:dyDescent="0.25">
      <c r="A79" s="1" t="s">
        <v>132</v>
      </c>
      <c r="B79" s="47">
        <v>84749</v>
      </c>
    </row>
    <row r="80" spans="1:2" x14ac:dyDescent="0.25">
      <c r="A80" s="1" t="s">
        <v>133</v>
      </c>
      <c r="B80" s="47">
        <v>34621</v>
      </c>
    </row>
    <row r="81" spans="1:2" x14ac:dyDescent="0.25">
      <c r="A81" s="1" t="s">
        <v>134</v>
      </c>
      <c r="B81" s="47">
        <v>23101</v>
      </c>
    </row>
    <row r="82" spans="1:2" x14ac:dyDescent="0.25">
      <c r="A82" s="1" t="s">
        <v>135</v>
      </c>
      <c r="B82" s="47">
        <v>24001</v>
      </c>
    </row>
    <row r="83" spans="1:2" x14ac:dyDescent="0.25">
      <c r="A83" s="1" t="s">
        <v>136</v>
      </c>
      <c r="B83" s="47">
        <v>43531</v>
      </c>
    </row>
    <row r="84" spans="1:2" x14ac:dyDescent="0.25">
      <c r="A84" s="1" t="s">
        <v>137</v>
      </c>
      <c r="B84" s="47">
        <v>10234</v>
      </c>
    </row>
    <row r="85" spans="1:2" x14ac:dyDescent="0.25">
      <c r="A85" s="1" t="s">
        <v>138</v>
      </c>
      <c r="B85" s="47">
        <v>38935</v>
      </c>
    </row>
    <row r="86" spans="1:2" x14ac:dyDescent="0.25">
      <c r="A86" s="1" t="s">
        <v>139</v>
      </c>
      <c r="B86" s="47">
        <v>50237</v>
      </c>
    </row>
    <row r="87" spans="1:2" x14ac:dyDescent="0.25">
      <c r="A87" s="1" t="s">
        <v>140</v>
      </c>
      <c r="B87" s="47">
        <v>18724</v>
      </c>
    </row>
    <row r="88" spans="1:2" x14ac:dyDescent="0.25">
      <c r="A88" s="1" t="s">
        <v>141</v>
      </c>
      <c r="B88" s="47">
        <v>26208</v>
      </c>
    </row>
    <row r="89" spans="1:2" x14ac:dyDescent="0.25">
      <c r="A89" s="1" t="s">
        <v>142</v>
      </c>
      <c r="B89" s="47">
        <v>189901</v>
      </c>
    </row>
    <row r="90" spans="1:2" x14ac:dyDescent="0.25">
      <c r="A90" s="1" t="s">
        <v>143</v>
      </c>
      <c r="B90" s="47">
        <v>18273</v>
      </c>
    </row>
    <row r="91" spans="1:2" x14ac:dyDescent="0.25">
      <c r="A91" s="1" t="s">
        <v>144</v>
      </c>
      <c r="B91" s="47">
        <v>108990</v>
      </c>
    </row>
    <row r="92" spans="1:2" x14ac:dyDescent="0.25">
      <c r="A92" s="1" t="s">
        <v>145</v>
      </c>
      <c r="B92" s="47">
        <v>46967</v>
      </c>
    </row>
    <row r="93" spans="1:2" x14ac:dyDescent="0.25">
      <c r="A93" s="1" t="s">
        <v>146</v>
      </c>
      <c r="B93" s="47">
        <v>31897</v>
      </c>
    </row>
    <row r="94" spans="1:2" x14ac:dyDescent="0.25">
      <c r="A94" s="1" t="s">
        <v>147</v>
      </c>
      <c r="B94" s="47">
        <v>158209</v>
      </c>
    </row>
    <row r="95" spans="1:2" x14ac:dyDescent="0.25">
      <c r="A95" s="1" t="s">
        <v>148</v>
      </c>
      <c r="B95" s="47">
        <v>11005</v>
      </c>
    </row>
    <row r="96" spans="1:2" x14ac:dyDescent="0.25">
      <c r="A96" s="1" t="s">
        <v>149</v>
      </c>
      <c r="B96" s="47">
        <v>471616</v>
      </c>
    </row>
    <row r="97" spans="1:2" x14ac:dyDescent="0.25">
      <c r="A97" s="1" t="s">
        <v>150</v>
      </c>
      <c r="B97" s="47">
        <v>26677</v>
      </c>
    </row>
    <row r="98" spans="1:2" x14ac:dyDescent="0.25">
      <c r="A98" s="1" t="s">
        <v>119</v>
      </c>
      <c r="B98" s="47">
        <v>22547</v>
      </c>
    </row>
    <row r="99" spans="1:2" x14ac:dyDescent="0.25">
      <c r="A99" s="1" t="s">
        <v>120</v>
      </c>
      <c r="B99" s="47">
        <v>7954</v>
      </c>
    </row>
    <row r="100" spans="1:2" x14ac:dyDescent="0.25">
      <c r="A100" s="1" t="s">
        <v>121</v>
      </c>
      <c r="B100" s="47">
        <v>17184</v>
      </c>
    </row>
    <row r="101" spans="1:2" x14ac:dyDescent="0.25">
      <c r="A101" s="1" t="s">
        <v>122</v>
      </c>
      <c r="B101" s="47">
        <v>12497</v>
      </c>
    </row>
    <row r="102" spans="1:2" x14ac:dyDescent="0.25">
      <c r="A102" s="1" t="s">
        <v>123</v>
      </c>
      <c r="B102" s="47">
        <v>49295</v>
      </c>
    </row>
    <row r="103" spans="1:2" x14ac:dyDescent="0.25">
      <c r="A103" s="1" t="s">
        <v>124</v>
      </c>
      <c r="B103" s="47">
        <v>36625</v>
      </c>
    </row>
    <row r="104" spans="1:2" x14ac:dyDescent="0.25">
      <c r="A104" s="1" t="s">
        <v>125</v>
      </c>
      <c r="B104" s="47">
        <v>6503</v>
      </c>
    </row>
    <row r="105" spans="1:2" x14ac:dyDescent="0.25">
      <c r="A105" s="1" t="s">
        <v>126</v>
      </c>
      <c r="B105" s="47">
        <v>7527</v>
      </c>
    </row>
    <row r="106" spans="1:2" x14ac:dyDescent="0.25">
      <c r="A106" s="1" t="s">
        <v>127</v>
      </c>
      <c r="B106" s="47">
        <v>36525</v>
      </c>
    </row>
    <row r="107" spans="1:2" x14ac:dyDescent="0.25">
      <c r="A107" s="1" t="s">
        <v>128</v>
      </c>
      <c r="B107" s="47">
        <v>8209</v>
      </c>
    </row>
    <row r="108" spans="1:2" x14ac:dyDescent="0.25">
      <c r="A108" s="1" t="s">
        <v>129</v>
      </c>
      <c r="B108" s="47">
        <v>5367</v>
      </c>
    </row>
    <row r="109" spans="1:2" x14ac:dyDescent="0.25">
      <c r="A109" s="1" t="s">
        <v>130</v>
      </c>
      <c r="B109" s="47">
        <v>7801</v>
      </c>
    </row>
    <row r="110" spans="1:2" x14ac:dyDescent="0.25">
      <c r="A110" s="1" t="s">
        <v>131</v>
      </c>
      <c r="B110" s="47">
        <v>10795</v>
      </c>
    </row>
    <row r="111" spans="1:2" x14ac:dyDescent="0.25">
      <c r="A111" s="1" t="s">
        <v>132</v>
      </c>
      <c r="B111" s="47">
        <v>54224</v>
      </c>
    </row>
    <row r="112" spans="1:2" x14ac:dyDescent="0.25">
      <c r="A112" s="1" t="s">
        <v>133</v>
      </c>
      <c r="B112" s="47">
        <v>17047</v>
      </c>
    </row>
    <row r="113" spans="1:2" x14ac:dyDescent="0.25">
      <c r="A113" s="1" t="s">
        <v>134</v>
      </c>
      <c r="B113" s="47">
        <v>12888</v>
      </c>
    </row>
    <row r="114" spans="1:2" x14ac:dyDescent="0.25">
      <c r="A114" s="1" t="s">
        <v>135</v>
      </c>
      <c r="B114" s="47">
        <v>15535</v>
      </c>
    </row>
    <row r="115" spans="1:2" x14ac:dyDescent="0.25">
      <c r="A115" s="1" t="s">
        <v>136</v>
      </c>
      <c r="B115" s="47">
        <v>14178</v>
      </c>
    </row>
    <row r="116" spans="1:2" x14ac:dyDescent="0.25">
      <c r="A116" s="1" t="s">
        <v>137</v>
      </c>
      <c r="B116" s="47">
        <v>3353</v>
      </c>
    </row>
    <row r="117" spans="1:2" x14ac:dyDescent="0.25">
      <c r="A117" s="1" t="s">
        <v>138</v>
      </c>
      <c r="B117" s="47">
        <v>13726</v>
      </c>
    </row>
    <row r="118" spans="1:2" x14ac:dyDescent="0.25">
      <c r="A118" s="1" t="s">
        <v>139</v>
      </c>
      <c r="B118" s="47">
        <v>30321</v>
      </c>
    </row>
    <row r="119" spans="1:2" x14ac:dyDescent="0.25">
      <c r="A119" s="1" t="s">
        <v>140</v>
      </c>
      <c r="B119" s="47">
        <v>9790</v>
      </c>
    </row>
    <row r="120" spans="1:2" x14ac:dyDescent="0.25">
      <c r="A120" s="1" t="s">
        <v>141</v>
      </c>
      <c r="B120" s="47">
        <v>8453</v>
      </c>
    </row>
    <row r="121" spans="1:2" x14ac:dyDescent="0.25">
      <c r="A121" s="1" t="s">
        <v>142</v>
      </c>
      <c r="B121" s="47">
        <v>57783</v>
      </c>
    </row>
    <row r="122" spans="1:2" x14ac:dyDescent="0.25">
      <c r="A122" s="1" t="s">
        <v>143</v>
      </c>
      <c r="B122" s="47">
        <v>8154</v>
      </c>
    </row>
    <row r="123" spans="1:2" x14ac:dyDescent="0.25">
      <c r="A123" s="1" t="s">
        <v>144</v>
      </c>
      <c r="B123" s="47">
        <v>51081</v>
      </c>
    </row>
    <row r="124" spans="1:2" x14ac:dyDescent="0.25">
      <c r="A124" s="1" t="s">
        <v>145</v>
      </c>
      <c r="B124" s="47">
        <v>16832</v>
      </c>
    </row>
    <row r="125" spans="1:2" x14ac:dyDescent="0.25">
      <c r="A125" s="1" t="s">
        <v>146</v>
      </c>
      <c r="B125" s="47">
        <v>15455</v>
      </c>
    </row>
    <row r="126" spans="1:2" x14ac:dyDescent="0.25">
      <c r="A126" s="1" t="s">
        <v>147</v>
      </c>
      <c r="B126" s="47">
        <v>86960</v>
      </c>
    </row>
    <row r="127" spans="1:2" x14ac:dyDescent="0.25">
      <c r="A127" s="1" t="s">
        <v>148</v>
      </c>
      <c r="B127" s="47">
        <v>7084</v>
      </c>
    </row>
    <row r="128" spans="1:2" x14ac:dyDescent="0.25">
      <c r="A128" s="1" t="s">
        <v>149</v>
      </c>
      <c r="B128" s="47">
        <v>156248</v>
      </c>
    </row>
    <row r="129" spans="1:2" x14ac:dyDescent="0.25">
      <c r="A129" s="1" t="s">
        <v>150</v>
      </c>
      <c r="B129" s="47">
        <v>17462</v>
      </c>
    </row>
    <row r="130" spans="1:2" x14ac:dyDescent="0.25">
      <c r="A130" s="1" t="s">
        <v>119</v>
      </c>
      <c r="B130" s="47">
        <v>92108</v>
      </c>
    </row>
    <row r="131" spans="1:2" x14ac:dyDescent="0.25">
      <c r="A131" s="1" t="s">
        <v>120</v>
      </c>
      <c r="B131" s="47">
        <v>39311</v>
      </c>
    </row>
    <row r="132" spans="1:2" x14ac:dyDescent="0.25">
      <c r="A132" s="1" t="s">
        <v>121</v>
      </c>
      <c r="B132" s="47">
        <v>75195</v>
      </c>
    </row>
    <row r="133" spans="1:2" x14ac:dyDescent="0.25">
      <c r="A133" s="1" t="s">
        <v>122</v>
      </c>
      <c r="B133" s="47">
        <v>22790</v>
      </c>
    </row>
    <row r="134" spans="1:2" x14ac:dyDescent="0.25">
      <c r="A134" s="1" t="s">
        <v>123</v>
      </c>
      <c r="B134" s="47">
        <v>148451</v>
      </c>
    </row>
    <row r="135" spans="1:2" x14ac:dyDescent="0.25">
      <c r="A135" s="1" t="s">
        <v>124</v>
      </c>
      <c r="B135" s="47">
        <v>57648</v>
      </c>
    </row>
    <row r="136" spans="1:2" x14ac:dyDescent="0.25">
      <c r="A136" s="1" t="s">
        <v>125</v>
      </c>
      <c r="B136" s="47">
        <v>18202</v>
      </c>
    </row>
    <row r="137" spans="1:2" x14ac:dyDescent="0.25">
      <c r="A137" s="1" t="s">
        <v>126</v>
      </c>
      <c r="B137" s="47">
        <v>19442</v>
      </c>
    </row>
    <row r="138" spans="1:2" x14ac:dyDescent="0.25">
      <c r="A138" s="1" t="s">
        <v>127</v>
      </c>
      <c r="B138" s="47">
        <v>68858</v>
      </c>
    </row>
    <row r="139" spans="1:2" x14ac:dyDescent="0.25">
      <c r="A139" s="1" t="s">
        <v>128</v>
      </c>
      <c r="B139" s="47">
        <v>19143</v>
      </c>
    </row>
    <row r="140" spans="1:2" x14ac:dyDescent="0.25">
      <c r="A140" s="1" t="s">
        <v>129</v>
      </c>
      <c r="B140" s="47">
        <v>18370</v>
      </c>
    </row>
    <row r="141" spans="1:2" x14ac:dyDescent="0.25">
      <c r="A141" s="1" t="s">
        <v>130</v>
      </c>
      <c r="B141" s="47">
        <v>29158</v>
      </c>
    </row>
    <row r="142" spans="1:2" x14ac:dyDescent="0.25">
      <c r="A142" s="1" t="s">
        <v>131</v>
      </c>
      <c r="B142" s="47">
        <v>34190</v>
      </c>
    </row>
    <row r="143" spans="1:2" x14ac:dyDescent="0.25">
      <c r="A143" s="1" t="s">
        <v>132</v>
      </c>
      <c r="B143" s="47">
        <v>63898</v>
      </c>
    </row>
    <row r="144" spans="1:2" x14ac:dyDescent="0.25">
      <c r="A144" s="1" t="s">
        <v>133</v>
      </c>
      <c r="B144" s="47">
        <v>41055</v>
      </c>
    </row>
    <row r="145" spans="1:2" x14ac:dyDescent="0.25">
      <c r="A145" s="1" t="s">
        <v>134</v>
      </c>
      <c r="B145" s="47">
        <v>23387</v>
      </c>
    </row>
    <row r="146" spans="1:2" x14ac:dyDescent="0.25">
      <c r="A146" s="1" t="s">
        <v>135</v>
      </c>
      <c r="B146" s="47">
        <v>22996</v>
      </c>
    </row>
    <row r="147" spans="1:2" x14ac:dyDescent="0.25">
      <c r="A147" s="1" t="s">
        <v>136</v>
      </c>
      <c r="B147" s="47">
        <v>46397</v>
      </c>
    </row>
    <row r="148" spans="1:2" x14ac:dyDescent="0.25">
      <c r="A148" s="1" t="s">
        <v>137</v>
      </c>
      <c r="B148" s="47">
        <v>10312</v>
      </c>
    </row>
    <row r="149" spans="1:2" x14ac:dyDescent="0.25">
      <c r="A149" s="1" t="s">
        <v>138</v>
      </c>
      <c r="B149" s="47">
        <v>41351</v>
      </c>
    </row>
    <row r="150" spans="1:2" x14ac:dyDescent="0.25">
      <c r="A150" s="1" t="s">
        <v>139</v>
      </c>
      <c r="B150" s="47">
        <v>55925</v>
      </c>
    </row>
    <row r="151" spans="1:2" x14ac:dyDescent="0.25">
      <c r="A151" s="1" t="s">
        <v>140</v>
      </c>
      <c r="B151" s="47">
        <v>17804</v>
      </c>
    </row>
    <row r="152" spans="1:2" x14ac:dyDescent="0.25">
      <c r="A152" s="1" t="s">
        <v>141</v>
      </c>
      <c r="B152" s="47">
        <v>29312</v>
      </c>
    </row>
    <row r="153" spans="1:2" x14ac:dyDescent="0.25">
      <c r="A153" s="1" t="s">
        <v>142</v>
      </c>
      <c r="B153" s="47">
        <v>253803</v>
      </c>
    </row>
    <row r="154" spans="1:2" x14ac:dyDescent="0.25">
      <c r="A154" s="1" t="s">
        <v>143</v>
      </c>
      <c r="B154" s="47">
        <v>19816</v>
      </c>
    </row>
    <row r="155" spans="1:2" x14ac:dyDescent="0.25">
      <c r="A155" s="1" t="s">
        <v>144</v>
      </c>
      <c r="B155" s="47">
        <v>115368</v>
      </c>
    </row>
    <row r="156" spans="1:2" x14ac:dyDescent="0.25">
      <c r="A156" s="1" t="s">
        <v>145</v>
      </c>
      <c r="B156" s="47">
        <v>50054</v>
      </c>
    </row>
    <row r="157" spans="1:2" x14ac:dyDescent="0.25">
      <c r="A157" s="1" t="s">
        <v>146</v>
      </c>
      <c r="B157" s="47">
        <v>30610</v>
      </c>
    </row>
    <row r="158" spans="1:2" x14ac:dyDescent="0.25">
      <c r="A158" s="1" t="s">
        <v>147</v>
      </c>
      <c r="B158" s="47">
        <v>126056</v>
      </c>
    </row>
    <row r="159" spans="1:2" x14ac:dyDescent="0.25">
      <c r="A159" s="1" t="s">
        <v>148</v>
      </c>
      <c r="B159" s="47">
        <v>11961</v>
      </c>
    </row>
    <row r="160" spans="1:2" x14ac:dyDescent="0.25">
      <c r="A160" s="1" t="s">
        <v>149</v>
      </c>
      <c r="B160" s="47">
        <v>504358</v>
      </c>
    </row>
    <row r="161" spans="1:2" x14ac:dyDescent="0.25">
      <c r="A161" s="1" t="s">
        <v>150</v>
      </c>
      <c r="B161" s="47">
        <v>28562</v>
      </c>
    </row>
    <row r="162" spans="1:2" x14ac:dyDescent="0.25">
      <c r="A162" s="1" t="s">
        <v>119</v>
      </c>
      <c r="B162" s="47">
        <v>6640</v>
      </c>
    </row>
    <row r="163" spans="1:2" x14ac:dyDescent="0.25">
      <c r="A163" s="1" t="s">
        <v>120</v>
      </c>
      <c r="B163" s="47">
        <v>1878</v>
      </c>
    </row>
    <row r="164" spans="1:2" x14ac:dyDescent="0.25">
      <c r="A164" s="1" t="s">
        <v>121</v>
      </c>
      <c r="B164" s="47">
        <v>10092</v>
      </c>
    </row>
    <row r="165" spans="1:2" x14ac:dyDescent="0.25">
      <c r="A165" s="1" t="s">
        <v>122</v>
      </c>
      <c r="B165" s="47">
        <v>861</v>
      </c>
    </row>
    <row r="166" spans="1:2" x14ac:dyDescent="0.25">
      <c r="A166" s="1" t="s">
        <v>123</v>
      </c>
      <c r="B166" s="47">
        <v>8667</v>
      </c>
    </row>
    <row r="167" spans="1:2" x14ac:dyDescent="0.25">
      <c r="A167" s="1" t="s">
        <v>124</v>
      </c>
      <c r="B167" s="47">
        <v>2038</v>
      </c>
    </row>
    <row r="168" spans="1:2" x14ac:dyDescent="0.25">
      <c r="A168" s="1" t="s">
        <v>125</v>
      </c>
      <c r="B168" s="47">
        <v>1588</v>
      </c>
    </row>
    <row r="169" spans="1:2" x14ac:dyDescent="0.25">
      <c r="A169" s="1" t="s">
        <v>126</v>
      </c>
      <c r="B169" s="47">
        <v>1068</v>
      </c>
    </row>
    <row r="170" spans="1:2" x14ac:dyDescent="0.25">
      <c r="A170" s="1" t="s">
        <v>127</v>
      </c>
      <c r="B170" s="47">
        <v>1881</v>
      </c>
    </row>
    <row r="171" spans="1:2" x14ac:dyDescent="0.25">
      <c r="A171" s="1" t="s">
        <v>128</v>
      </c>
      <c r="B171" s="47">
        <v>1182</v>
      </c>
    </row>
    <row r="172" spans="1:2" x14ac:dyDescent="0.25">
      <c r="A172" s="1" t="s">
        <v>129</v>
      </c>
      <c r="B172" s="47">
        <v>1636</v>
      </c>
    </row>
    <row r="173" spans="1:2" x14ac:dyDescent="0.25">
      <c r="A173" s="1" t="s">
        <v>130</v>
      </c>
      <c r="B173" s="47">
        <v>1512</v>
      </c>
    </row>
    <row r="174" spans="1:2" x14ac:dyDescent="0.25">
      <c r="A174" s="1" t="s">
        <v>131</v>
      </c>
      <c r="B174" s="47">
        <v>1966</v>
      </c>
    </row>
    <row r="175" spans="1:2" x14ac:dyDescent="0.25">
      <c r="A175" s="1" t="s">
        <v>132</v>
      </c>
      <c r="B175" s="47">
        <v>2807</v>
      </c>
    </row>
    <row r="176" spans="1:2" x14ac:dyDescent="0.25">
      <c r="A176" s="1" t="s">
        <v>133</v>
      </c>
      <c r="B176" s="47">
        <v>844</v>
      </c>
    </row>
    <row r="177" spans="1:2" x14ac:dyDescent="0.25">
      <c r="A177" s="1" t="s">
        <v>134</v>
      </c>
      <c r="B177" s="47">
        <v>781</v>
      </c>
    </row>
    <row r="178" spans="1:2" x14ac:dyDescent="0.25">
      <c r="A178" s="1" t="s">
        <v>135</v>
      </c>
      <c r="B178" s="47">
        <v>1397</v>
      </c>
    </row>
    <row r="179" spans="1:2" x14ac:dyDescent="0.25">
      <c r="A179" s="1" t="s">
        <v>136</v>
      </c>
      <c r="B179" s="47">
        <v>3799</v>
      </c>
    </row>
    <row r="180" spans="1:2" x14ac:dyDescent="0.25">
      <c r="A180" s="1" t="s">
        <v>137</v>
      </c>
      <c r="B180" s="47">
        <v>1367</v>
      </c>
    </row>
    <row r="181" spans="1:2" x14ac:dyDescent="0.25">
      <c r="A181" s="1" t="s">
        <v>138</v>
      </c>
      <c r="B181" s="47">
        <v>1706</v>
      </c>
    </row>
    <row r="182" spans="1:2" x14ac:dyDescent="0.25">
      <c r="A182" s="1" t="s">
        <v>139</v>
      </c>
      <c r="B182" s="47">
        <v>1354</v>
      </c>
    </row>
    <row r="183" spans="1:2" x14ac:dyDescent="0.25">
      <c r="A183" s="1" t="s">
        <v>140</v>
      </c>
      <c r="B183" s="47">
        <v>679</v>
      </c>
    </row>
    <row r="184" spans="1:2" x14ac:dyDescent="0.25">
      <c r="A184" s="1" t="s">
        <v>141</v>
      </c>
      <c r="B184" s="47">
        <v>1420</v>
      </c>
    </row>
    <row r="185" spans="1:2" x14ac:dyDescent="0.25">
      <c r="A185" s="1" t="s">
        <v>142</v>
      </c>
      <c r="B185" s="47">
        <v>11697</v>
      </c>
    </row>
    <row r="186" spans="1:2" x14ac:dyDescent="0.25">
      <c r="A186" s="1" t="s">
        <v>143</v>
      </c>
      <c r="B186" s="47">
        <v>887</v>
      </c>
    </row>
    <row r="187" spans="1:2" x14ac:dyDescent="0.25">
      <c r="A187" s="1" t="s">
        <v>144</v>
      </c>
      <c r="B187" s="47">
        <v>6359</v>
      </c>
    </row>
    <row r="188" spans="1:2" x14ac:dyDescent="0.25">
      <c r="A188" s="1" t="s">
        <v>145</v>
      </c>
      <c r="B188" s="47">
        <v>3098</v>
      </c>
    </row>
    <row r="189" spans="1:2" x14ac:dyDescent="0.25">
      <c r="A189" s="1" t="s">
        <v>146</v>
      </c>
      <c r="B189" s="47">
        <v>1319</v>
      </c>
    </row>
    <row r="190" spans="1:2" x14ac:dyDescent="0.25">
      <c r="A190" s="1" t="s">
        <v>147</v>
      </c>
      <c r="B190" s="47">
        <v>6425</v>
      </c>
    </row>
    <row r="191" spans="1:2" x14ac:dyDescent="0.25">
      <c r="A191" s="1" t="s">
        <v>148</v>
      </c>
      <c r="B191" s="47">
        <v>449</v>
      </c>
    </row>
    <row r="192" spans="1:2" x14ac:dyDescent="0.25">
      <c r="A192" s="1" t="s">
        <v>149</v>
      </c>
      <c r="B192" s="47">
        <v>23943</v>
      </c>
    </row>
    <row r="193" spans="1:2" x14ac:dyDescent="0.25">
      <c r="A193" s="1" t="s">
        <v>150</v>
      </c>
      <c r="B193" s="47">
        <v>1327</v>
      </c>
    </row>
    <row r="194" spans="1:2" x14ac:dyDescent="0.25">
      <c r="A194" s="1" t="s">
        <v>119</v>
      </c>
      <c r="B194" s="47">
        <v>406</v>
      </c>
    </row>
    <row r="195" spans="1:2" x14ac:dyDescent="0.25">
      <c r="A195" s="1" t="s">
        <v>120</v>
      </c>
      <c r="B195" s="47">
        <v>747</v>
      </c>
    </row>
    <row r="196" spans="1:2" x14ac:dyDescent="0.25">
      <c r="A196" s="1" t="s">
        <v>121</v>
      </c>
      <c r="B196" s="47">
        <v>4324</v>
      </c>
    </row>
    <row r="197" spans="1:2" x14ac:dyDescent="0.25">
      <c r="A197" s="1" t="s">
        <v>122</v>
      </c>
      <c r="B197" s="47">
        <v>35</v>
      </c>
    </row>
    <row r="198" spans="1:2" x14ac:dyDescent="0.25">
      <c r="A198" s="1" t="s">
        <v>123</v>
      </c>
      <c r="B198" s="47">
        <v>2220</v>
      </c>
    </row>
    <row r="199" spans="1:2" x14ac:dyDescent="0.25">
      <c r="A199" s="1" t="s">
        <v>124</v>
      </c>
      <c r="B199" s="47">
        <v>2188</v>
      </c>
    </row>
    <row r="200" spans="1:2" x14ac:dyDescent="0.25">
      <c r="A200" s="1" t="s">
        <v>125</v>
      </c>
      <c r="B200" s="47">
        <v>183</v>
      </c>
    </row>
    <row r="201" spans="1:2" x14ac:dyDescent="0.25">
      <c r="A201" s="1" t="s">
        <v>126</v>
      </c>
      <c r="B201" s="47">
        <v>141</v>
      </c>
    </row>
    <row r="202" spans="1:2" x14ac:dyDescent="0.25">
      <c r="A202" s="1" t="s">
        <v>127</v>
      </c>
      <c r="B202" s="47">
        <v>65</v>
      </c>
    </row>
    <row r="203" spans="1:2" x14ac:dyDescent="0.25">
      <c r="A203" s="1" t="s">
        <v>128</v>
      </c>
      <c r="B203" s="47">
        <v>778</v>
      </c>
    </row>
    <row r="204" spans="1:2" x14ac:dyDescent="0.25">
      <c r="A204" s="1" t="s">
        <v>129</v>
      </c>
      <c r="B204" s="47">
        <v>307</v>
      </c>
    </row>
    <row r="205" spans="1:2" x14ac:dyDescent="0.25">
      <c r="A205" s="1" t="s">
        <v>130</v>
      </c>
      <c r="B205" s="47">
        <v>640</v>
      </c>
    </row>
    <row r="206" spans="1:2" x14ac:dyDescent="0.25">
      <c r="A206" s="1" t="s">
        <v>131</v>
      </c>
      <c r="B206" s="47">
        <v>172</v>
      </c>
    </row>
    <row r="207" spans="1:2" x14ac:dyDescent="0.25">
      <c r="A207" s="1" t="s">
        <v>132</v>
      </c>
      <c r="B207" s="47">
        <v>485</v>
      </c>
    </row>
    <row r="208" spans="1:2" x14ac:dyDescent="0.25">
      <c r="A208" s="1" t="s">
        <v>133</v>
      </c>
      <c r="B208" s="47">
        <v>544</v>
      </c>
    </row>
    <row r="209" spans="1:2" x14ac:dyDescent="0.25">
      <c r="A209" s="1" t="s">
        <v>134</v>
      </c>
      <c r="B209" s="47">
        <v>519</v>
      </c>
    </row>
    <row r="210" spans="1:2" x14ac:dyDescent="0.25">
      <c r="A210" s="1" t="s">
        <v>135</v>
      </c>
      <c r="B210" s="47">
        <v>74</v>
      </c>
    </row>
    <row r="211" spans="1:2" x14ac:dyDescent="0.25">
      <c r="A211" s="1" t="s">
        <v>136</v>
      </c>
      <c r="B211" s="47">
        <v>92</v>
      </c>
    </row>
    <row r="212" spans="1:2" x14ac:dyDescent="0.25">
      <c r="A212" s="1" t="s">
        <v>137</v>
      </c>
      <c r="B212" s="47">
        <v>55</v>
      </c>
    </row>
    <row r="213" spans="1:2" x14ac:dyDescent="0.25">
      <c r="A213" s="1" t="s">
        <v>138</v>
      </c>
      <c r="B213" s="47">
        <v>132</v>
      </c>
    </row>
    <row r="214" spans="1:2" x14ac:dyDescent="0.25">
      <c r="A214" s="1" t="s">
        <v>139</v>
      </c>
      <c r="B214" s="47">
        <v>772</v>
      </c>
    </row>
    <row r="215" spans="1:2" x14ac:dyDescent="0.25">
      <c r="A215" s="1" t="s">
        <v>140</v>
      </c>
      <c r="B215" s="47">
        <v>387</v>
      </c>
    </row>
    <row r="216" spans="1:2" x14ac:dyDescent="0.25">
      <c r="A216" s="1" t="s">
        <v>141</v>
      </c>
      <c r="B216" s="47">
        <v>135</v>
      </c>
    </row>
    <row r="217" spans="1:2" x14ac:dyDescent="0.25">
      <c r="A217" s="1" t="s">
        <v>142</v>
      </c>
      <c r="B217" s="47">
        <v>924</v>
      </c>
    </row>
    <row r="218" spans="1:2" x14ac:dyDescent="0.25">
      <c r="A218" s="1" t="s">
        <v>143</v>
      </c>
      <c r="B218" s="47">
        <v>22</v>
      </c>
    </row>
    <row r="219" spans="1:2" x14ac:dyDescent="0.25">
      <c r="A219" s="1" t="s">
        <v>144</v>
      </c>
      <c r="B219" s="47">
        <v>3035</v>
      </c>
    </row>
    <row r="220" spans="1:2" x14ac:dyDescent="0.25">
      <c r="A220" s="1" t="s">
        <v>145</v>
      </c>
      <c r="B220" s="47">
        <v>434</v>
      </c>
    </row>
    <row r="221" spans="1:2" x14ac:dyDescent="0.25">
      <c r="A221" s="1" t="s">
        <v>146</v>
      </c>
      <c r="B221" s="47">
        <v>245</v>
      </c>
    </row>
    <row r="222" spans="1:2" x14ac:dyDescent="0.25">
      <c r="A222" s="1" t="s">
        <v>147</v>
      </c>
      <c r="B222" s="47">
        <v>1114</v>
      </c>
    </row>
    <row r="223" spans="1:2" x14ac:dyDescent="0.25">
      <c r="A223" s="1" t="s">
        <v>148</v>
      </c>
      <c r="B223" s="47">
        <v>213</v>
      </c>
    </row>
    <row r="224" spans="1:2" x14ac:dyDescent="0.25">
      <c r="A224" s="1" t="s">
        <v>149</v>
      </c>
      <c r="B224" s="47">
        <v>6125</v>
      </c>
    </row>
    <row r="225" spans="1:2" x14ac:dyDescent="0.25">
      <c r="A225" s="1" t="s">
        <v>150</v>
      </c>
      <c r="B225" s="47">
        <v>360</v>
      </c>
    </row>
    <row r="226" spans="1:2" x14ac:dyDescent="0.25">
      <c r="A226" s="1" t="s">
        <v>119</v>
      </c>
      <c r="B226" s="47">
        <v>919</v>
      </c>
    </row>
    <row r="227" spans="1:2" x14ac:dyDescent="0.25">
      <c r="A227" s="1" t="s">
        <v>120</v>
      </c>
      <c r="B227" s="47">
        <v>758</v>
      </c>
    </row>
    <row r="228" spans="1:2" x14ac:dyDescent="0.25">
      <c r="A228" s="1" t="s">
        <v>121</v>
      </c>
      <c r="B228" s="47">
        <v>1496</v>
      </c>
    </row>
    <row r="229" spans="1:2" x14ac:dyDescent="0.25">
      <c r="A229" s="1" t="s">
        <v>122</v>
      </c>
      <c r="B229" s="47">
        <v>198</v>
      </c>
    </row>
    <row r="230" spans="1:2" x14ac:dyDescent="0.25">
      <c r="A230" s="1" t="s">
        <v>123</v>
      </c>
      <c r="B230" s="47">
        <v>3211</v>
      </c>
    </row>
    <row r="231" spans="1:2" x14ac:dyDescent="0.25">
      <c r="A231" s="1" t="s">
        <v>124</v>
      </c>
      <c r="B231" s="47">
        <v>362</v>
      </c>
    </row>
    <row r="232" spans="1:2" x14ac:dyDescent="0.25">
      <c r="A232" s="1" t="s">
        <v>125</v>
      </c>
      <c r="B232" s="47">
        <v>191</v>
      </c>
    </row>
    <row r="233" spans="1:2" x14ac:dyDescent="0.25">
      <c r="A233" s="1" t="s">
        <v>126</v>
      </c>
      <c r="B233" s="47">
        <v>694</v>
      </c>
    </row>
    <row r="234" spans="1:2" x14ac:dyDescent="0.25">
      <c r="A234" s="1" t="s">
        <v>127</v>
      </c>
      <c r="B234" s="47">
        <v>167</v>
      </c>
    </row>
    <row r="235" spans="1:2" x14ac:dyDescent="0.25">
      <c r="A235" s="1" t="s">
        <v>128</v>
      </c>
      <c r="B235" s="47">
        <v>304</v>
      </c>
    </row>
    <row r="236" spans="1:2" x14ac:dyDescent="0.25">
      <c r="A236" s="1" t="s">
        <v>129</v>
      </c>
      <c r="B236" s="47">
        <v>456</v>
      </c>
    </row>
    <row r="237" spans="1:2" x14ac:dyDescent="0.25">
      <c r="A237" s="1" t="s">
        <v>130</v>
      </c>
      <c r="B237" s="47">
        <v>122</v>
      </c>
    </row>
    <row r="238" spans="1:2" x14ac:dyDescent="0.25">
      <c r="A238" s="1" t="s">
        <v>131</v>
      </c>
      <c r="B238" s="47">
        <v>163</v>
      </c>
    </row>
    <row r="239" spans="1:2" x14ac:dyDescent="0.25">
      <c r="A239" s="1" t="s">
        <v>132</v>
      </c>
      <c r="B239" s="47">
        <v>559</v>
      </c>
    </row>
    <row r="240" spans="1:2" x14ac:dyDescent="0.25">
      <c r="A240" s="1" t="s">
        <v>133</v>
      </c>
      <c r="B240" s="47">
        <v>184</v>
      </c>
    </row>
    <row r="241" spans="1:2" x14ac:dyDescent="0.25">
      <c r="A241" s="1" t="s">
        <v>134</v>
      </c>
      <c r="B241" s="47">
        <v>178</v>
      </c>
    </row>
    <row r="242" spans="1:2" x14ac:dyDescent="0.25">
      <c r="A242" s="1" t="s">
        <v>135</v>
      </c>
      <c r="B242" s="47">
        <v>85</v>
      </c>
    </row>
    <row r="243" spans="1:2" x14ac:dyDescent="0.25">
      <c r="A243" s="1" t="s">
        <v>136</v>
      </c>
      <c r="B243" s="47">
        <v>1879</v>
      </c>
    </row>
    <row r="244" spans="1:2" x14ac:dyDescent="0.25">
      <c r="A244" s="1" t="s">
        <v>137</v>
      </c>
      <c r="B244" s="47">
        <v>65</v>
      </c>
    </row>
    <row r="245" spans="1:2" x14ac:dyDescent="0.25">
      <c r="A245" s="1" t="s">
        <v>138</v>
      </c>
      <c r="B245" s="47">
        <v>351</v>
      </c>
    </row>
    <row r="246" spans="1:2" x14ac:dyDescent="0.25">
      <c r="A246" s="1" t="s">
        <v>139</v>
      </c>
      <c r="B246" s="47">
        <v>497</v>
      </c>
    </row>
    <row r="247" spans="1:2" x14ac:dyDescent="0.25">
      <c r="A247" s="1" t="s">
        <v>140</v>
      </c>
      <c r="B247" s="47">
        <v>99</v>
      </c>
    </row>
    <row r="248" spans="1:2" x14ac:dyDescent="0.25">
      <c r="A248" s="1" t="s">
        <v>141</v>
      </c>
      <c r="B248" s="47">
        <v>242</v>
      </c>
    </row>
    <row r="249" spans="1:2" x14ac:dyDescent="0.25">
      <c r="A249" s="1" t="s">
        <v>142</v>
      </c>
      <c r="B249" s="47">
        <v>2731</v>
      </c>
    </row>
    <row r="250" spans="1:2" x14ac:dyDescent="0.25">
      <c r="A250" s="1" t="s">
        <v>143</v>
      </c>
      <c r="B250" s="47">
        <v>76</v>
      </c>
    </row>
    <row r="251" spans="1:2" x14ac:dyDescent="0.25">
      <c r="A251" s="1" t="s">
        <v>144</v>
      </c>
      <c r="B251" s="47">
        <v>2232</v>
      </c>
    </row>
    <row r="252" spans="1:2" x14ac:dyDescent="0.25">
      <c r="A252" s="1" t="s">
        <v>145</v>
      </c>
      <c r="B252" s="47">
        <v>1511</v>
      </c>
    </row>
    <row r="253" spans="1:2" x14ac:dyDescent="0.25">
      <c r="A253" s="1" t="s">
        <v>146</v>
      </c>
      <c r="B253" s="47">
        <v>464</v>
      </c>
    </row>
    <row r="254" spans="1:2" x14ac:dyDescent="0.25">
      <c r="A254" s="1" t="s">
        <v>147</v>
      </c>
      <c r="B254" s="47">
        <v>525</v>
      </c>
    </row>
    <row r="255" spans="1:2" x14ac:dyDescent="0.25">
      <c r="A255" s="1" t="s">
        <v>148</v>
      </c>
      <c r="B255" s="47">
        <v>52</v>
      </c>
    </row>
    <row r="256" spans="1:2" x14ac:dyDescent="0.25">
      <c r="A256" s="1" t="s">
        <v>149</v>
      </c>
      <c r="B256" s="47">
        <v>11017</v>
      </c>
    </row>
    <row r="257" spans="1:2" x14ac:dyDescent="0.25">
      <c r="A257" s="1" t="s">
        <v>150</v>
      </c>
      <c r="B257" s="47">
        <v>97</v>
      </c>
    </row>
    <row r="258" spans="1:2" x14ac:dyDescent="0.25">
      <c r="A258" s="1" t="s">
        <v>119</v>
      </c>
      <c r="B258" s="47">
        <v>8846</v>
      </c>
    </row>
    <row r="259" spans="1:2" x14ac:dyDescent="0.25">
      <c r="A259" s="1" t="s">
        <v>120</v>
      </c>
      <c r="B259" s="47">
        <v>2869</v>
      </c>
    </row>
    <row r="260" spans="1:2" x14ac:dyDescent="0.25">
      <c r="A260" s="1" t="s">
        <v>121</v>
      </c>
      <c r="B260" s="47">
        <v>4715</v>
      </c>
    </row>
    <row r="261" spans="1:2" x14ac:dyDescent="0.25">
      <c r="A261" s="1" t="s">
        <v>122</v>
      </c>
      <c r="B261" s="47">
        <v>1492</v>
      </c>
    </row>
    <row r="262" spans="1:2" x14ac:dyDescent="0.25">
      <c r="A262" s="1" t="s">
        <v>123</v>
      </c>
      <c r="B262" s="47">
        <v>9368</v>
      </c>
    </row>
    <row r="263" spans="1:2" x14ac:dyDescent="0.25">
      <c r="A263" s="1" t="s">
        <v>124</v>
      </c>
      <c r="B263" s="47">
        <v>3571</v>
      </c>
    </row>
    <row r="264" spans="1:2" x14ac:dyDescent="0.25">
      <c r="A264" s="1" t="s">
        <v>125</v>
      </c>
      <c r="B264" s="47">
        <v>1282</v>
      </c>
    </row>
    <row r="265" spans="1:2" x14ac:dyDescent="0.25">
      <c r="A265" s="1" t="s">
        <v>126</v>
      </c>
      <c r="B265" s="47">
        <v>1638</v>
      </c>
    </row>
    <row r="266" spans="1:2" x14ac:dyDescent="0.25">
      <c r="A266" s="1" t="s">
        <v>127</v>
      </c>
      <c r="B266" s="47">
        <v>4659</v>
      </c>
    </row>
    <row r="267" spans="1:2" x14ac:dyDescent="0.25">
      <c r="A267" s="1" t="s">
        <v>128</v>
      </c>
      <c r="B267" s="47">
        <v>2814</v>
      </c>
    </row>
    <row r="268" spans="1:2" x14ac:dyDescent="0.25">
      <c r="A268" s="1" t="s">
        <v>129</v>
      </c>
      <c r="B268" s="47">
        <v>1562</v>
      </c>
    </row>
    <row r="269" spans="1:2" x14ac:dyDescent="0.25">
      <c r="A269" s="1" t="s">
        <v>130</v>
      </c>
      <c r="B269" s="47">
        <v>764</v>
      </c>
    </row>
    <row r="270" spans="1:2" x14ac:dyDescent="0.25">
      <c r="A270" s="1" t="s">
        <v>131</v>
      </c>
      <c r="B270" s="47">
        <v>773</v>
      </c>
    </row>
    <row r="271" spans="1:2" x14ac:dyDescent="0.25">
      <c r="A271" s="1" t="s">
        <v>132</v>
      </c>
      <c r="B271" s="47">
        <v>3268</v>
      </c>
    </row>
    <row r="272" spans="1:2" x14ac:dyDescent="0.25">
      <c r="A272" s="1" t="s">
        <v>133</v>
      </c>
      <c r="B272" s="47">
        <v>1469</v>
      </c>
    </row>
    <row r="273" spans="1:2" x14ac:dyDescent="0.25">
      <c r="A273" s="1" t="s">
        <v>134</v>
      </c>
      <c r="B273" s="47">
        <v>777</v>
      </c>
    </row>
    <row r="274" spans="1:2" x14ac:dyDescent="0.25">
      <c r="A274" s="1" t="s">
        <v>135</v>
      </c>
      <c r="B274" s="47">
        <v>1170</v>
      </c>
    </row>
    <row r="275" spans="1:2" x14ac:dyDescent="0.25">
      <c r="A275" s="1" t="s">
        <v>136</v>
      </c>
      <c r="B275" s="47">
        <v>3418</v>
      </c>
    </row>
    <row r="276" spans="1:2" x14ac:dyDescent="0.25">
      <c r="A276" s="1" t="s">
        <v>137</v>
      </c>
      <c r="B276" s="47">
        <v>317</v>
      </c>
    </row>
    <row r="277" spans="1:2" x14ac:dyDescent="0.25">
      <c r="A277" s="1" t="s">
        <v>138</v>
      </c>
      <c r="B277" s="47">
        <v>1355</v>
      </c>
    </row>
    <row r="278" spans="1:2" x14ac:dyDescent="0.25">
      <c r="A278" s="1" t="s">
        <v>139</v>
      </c>
      <c r="B278" s="47">
        <v>2517</v>
      </c>
    </row>
    <row r="279" spans="1:2" x14ac:dyDescent="0.25">
      <c r="A279" s="1" t="s">
        <v>140</v>
      </c>
      <c r="B279" s="47">
        <v>1107</v>
      </c>
    </row>
    <row r="280" spans="1:2" x14ac:dyDescent="0.25">
      <c r="A280" s="1" t="s">
        <v>141</v>
      </c>
      <c r="B280" s="47">
        <v>1401</v>
      </c>
    </row>
    <row r="281" spans="1:2" x14ac:dyDescent="0.25">
      <c r="A281" s="1" t="s">
        <v>142</v>
      </c>
      <c r="B281" s="47">
        <v>8018</v>
      </c>
    </row>
    <row r="282" spans="1:2" x14ac:dyDescent="0.25">
      <c r="A282" s="1" t="s">
        <v>143</v>
      </c>
      <c r="B282" s="47">
        <v>1477</v>
      </c>
    </row>
    <row r="283" spans="1:2" x14ac:dyDescent="0.25">
      <c r="A283" s="1" t="s">
        <v>144</v>
      </c>
      <c r="B283" s="47">
        <v>12802</v>
      </c>
    </row>
    <row r="284" spans="1:2" x14ac:dyDescent="0.25">
      <c r="A284" s="1" t="s">
        <v>145</v>
      </c>
      <c r="B284" s="47">
        <v>2266</v>
      </c>
    </row>
    <row r="285" spans="1:2" x14ac:dyDescent="0.25">
      <c r="A285" s="1" t="s">
        <v>146</v>
      </c>
      <c r="B285" s="47">
        <v>1970</v>
      </c>
    </row>
    <row r="286" spans="1:2" x14ac:dyDescent="0.25">
      <c r="A286" s="1" t="s">
        <v>147</v>
      </c>
      <c r="B286" s="47">
        <v>5943</v>
      </c>
    </row>
    <row r="287" spans="1:2" x14ac:dyDescent="0.25">
      <c r="A287" s="1" t="s">
        <v>148</v>
      </c>
      <c r="B287" s="47">
        <v>1011</v>
      </c>
    </row>
    <row r="288" spans="1:2" x14ac:dyDescent="0.25">
      <c r="A288" s="1" t="s">
        <v>149</v>
      </c>
      <c r="B288" s="47">
        <v>19552</v>
      </c>
    </row>
    <row r="289" spans="1:2" x14ac:dyDescent="0.25">
      <c r="A289" s="1" t="s">
        <v>150</v>
      </c>
      <c r="B289" s="47">
        <v>1431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30"/>
  <sheetViews>
    <sheetView topLeftCell="A14" workbookViewId="0">
      <selection activeCell="H1" sqref="H1"/>
    </sheetView>
  </sheetViews>
  <sheetFormatPr defaultColWidth="11.42578125" defaultRowHeight="15" x14ac:dyDescent="0.25"/>
  <cols>
    <col min="2" max="2" width="27" customWidth="1"/>
    <col min="3" max="3" width="24.42578125" customWidth="1"/>
    <col min="4" max="4" width="22" customWidth="1"/>
    <col min="5" max="5" width="21.5703125" customWidth="1"/>
    <col min="7" max="7" width="28.42578125" customWidth="1"/>
    <col min="8" max="8" width="31.5703125" customWidth="1"/>
  </cols>
  <sheetData>
    <row r="2" spans="1:8" x14ac:dyDescent="0.25">
      <c r="A2" s="48" t="s">
        <v>151</v>
      </c>
      <c r="B2" s="49" t="s">
        <v>152</v>
      </c>
      <c r="C2" s="49" t="s">
        <v>153</v>
      </c>
      <c r="D2" s="49" t="s">
        <v>112</v>
      </c>
      <c r="E2" s="49" t="s">
        <v>154</v>
      </c>
      <c r="G2" s="48" t="s">
        <v>151</v>
      </c>
      <c r="H2" s="50" t="s">
        <v>155</v>
      </c>
    </row>
    <row r="3" spans="1:8" ht="18.75" customHeight="1" x14ac:dyDescent="0.25">
      <c r="A3" s="51" t="s">
        <v>156</v>
      </c>
      <c r="B3" s="52">
        <v>2493268800</v>
      </c>
      <c r="C3" s="53">
        <v>2493679650</v>
      </c>
      <c r="D3" s="53">
        <v>2417259900</v>
      </c>
      <c r="E3" s="53">
        <v>7404208350</v>
      </c>
      <c r="G3" s="51" t="s">
        <v>156</v>
      </c>
      <c r="H3" s="54">
        <f>E3/$E$16</f>
        <v>0.68255122497396326</v>
      </c>
    </row>
    <row r="4" spans="1:8" ht="29.25" customHeight="1" x14ac:dyDescent="0.25">
      <c r="A4" s="51" t="s">
        <v>157</v>
      </c>
      <c r="B4" s="52">
        <v>33333200</v>
      </c>
      <c r="C4" s="53">
        <v>33333200</v>
      </c>
      <c r="D4" s="53">
        <v>31002400</v>
      </c>
      <c r="E4" s="53">
        <v>97668800</v>
      </c>
      <c r="G4" s="51" t="s">
        <v>157</v>
      </c>
      <c r="H4" s="54" t="e">
        <f>#N/A</f>
        <v>#N/A</v>
      </c>
    </row>
    <row r="5" spans="1:8" ht="33.75" customHeight="1" x14ac:dyDescent="0.25">
      <c r="A5" s="51" t="s">
        <v>158</v>
      </c>
      <c r="B5" s="52">
        <v>10643000</v>
      </c>
      <c r="C5" s="53">
        <v>10643500</v>
      </c>
      <c r="D5" s="53">
        <v>8149500</v>
      </c>
      <c r="E5" s="53">
        <v>29436000</v>
      </c>
      <c r="G5" s="51" t="s">
        <v>158</v>
      </c>
      <c r="H5" s="54" t="e">
        <f>#N/A</f>
        <v>#N/A</v>
      </c>
    </row>
    <row r="6" spans="1:8" x14ac:dyDescent="0.25">
      <c r="A6" s="51" t="s">
        <v>11</v>
      </c>
      <c r="B6" s="52">
        <v>5478000</v>
      </c>
      <c r="C6" s="53">
        <v>5478000</v>
      </c>
      <c r="D6" s="53">
        <v>5055000</v>
      </c>
      <c r="E6" s="53">
        <v>16011000</v>
      </c>
      <c r="G6" s="51" t="s">
        <v>11</v>
      </c>
      <c r="H6" s="54" t="e">
        <f>#N/A</f>
        <v>#N/A</v>
      </c>
    </row>
    <row r="7" spans="1:8" ht="15" customHeight="1" x14ac:dyDescent="0.25">
      <c r="A7" s="51" t="s">
        <v>159</v>
      </c>
      <c r="B7" s="52">
        <v>1040000</v>
      </c>
      <c r="C7" s="53">
        <v>1040000</v>
      </c>
      <c r="D7" s="53">
        <v>888000</v>
      </c>
      <c r="E7" s="53">
        <v>2968000</v>
      </c>
      <c r="G7" s="51" t="s">
        <v>159</v>
      </c>
      <c r="H7" s="54" t="e">
        <f>#N/A</f>
        <v>#N/A</v>
      </c>
    </row>
    <row r="8" spans="1:8" ht="12" customHeight="1" x14ac:dyDescent="0.25">
      <c r="A8" s="51" t="s">
        <v>160</v>
      </c>
      <c r="B8" s="52">
        <v>43648460</v>
      </c>
      <c r="C8" s="53">
        <v>43656360</v>
      </c>
      <c r="D8" s="53">
        <v>28669740</v>
      </c>
      <c r="E8" s="53">
        <v>115974560</v>
      </c>
      <c r="G8" s="51" t="s">
        <v>160</v>
      </c>
      <c r="H8" s="54" t="e">
        <f>#N/A</f>
        <v>#N/A</v>
      </c>
    </row>
    <row r="9" spans="1:8" ht="14.25" customHeight="1" x14ac:dyDescent="0.25">
      <c r="A9" s="51" t="s">
        <v>161</v>
      </c>
      <c r="B9" s="52">
        <v>621380420</v>
      </c>
      <c r="C9" s="53">
        <v>621862170</v>
      </c>
      <c r="D9" s="53">
        <v>604153040</v>
      </c>
      <c r="E9" s="53">
        <v>1847395630</v>
      </c>
      <c r="G9" s="51" t="s">
        <v>161</v>
      </c>
      <c r="H9" s="54" t="e">
        <f>#N/A</f>
        <v>#N/A</v>
      </c>
    </row>
    <row r="10" spans="1:8" ht="15" customHeight="1" x14ac:dyDescent="0.25">
      <c r="A10" s="51" t="s">
        <v>162</v>
      </c>
      <c r="B10" s="52">
        <v>374488874.89999998</v>
      </c>
      <c r="C10" s="53">
        <v>376771466.30000001</v>
      </c>
      <c r="D10" s="53">
        <v>362122758.04999995</v>
      </c>
      <c r="E10" s="53">
        <v>1113383099.25</v>
      </c>
      <c r="G10" s="51" t="s">
        <v>162</v>
      </c>
      <c r="H10" s="54" t="e">
        <f>#N/A</f>
        <v>#N/A</v>
      </c>
    </row>
    <row r="11" spans="1:8" ht="14.25" customHeight="1" x14ac:dyDescent="0.25">
      <c r="A11" s="51" t="s">
        <v>163</v>
      </c>
      <c r="B11" s="52">
        <v>0</v>
      </c>
      <c r="C11" s="53">
        <v>0</v>
      </c>
      <c r="D11" s="53">
        <v>110247900</v>
      </c>
      <c r="E11" s="53">
        <v>110247900</v>
      </c>
      <c r="G11" s="51" t="s">
        <v>163</v>
      </c>
      <c r="H11" s="54" t="e">
        <f>#N/A</f>
        <v>#N/A</v>
      </c>
    </row>
    <row r="12" spans="1:8" ht="12.75" customHeight="1" x14ac:dyDescent="0.25">
      <c r="A12" s="51" t="s">
        <v>164</v>
      </c>
      <c r="B12" s="52">
        <v>0</v>
      </c>
      <c r="C12" s="53">
        <v>0</v>
      </c>
      <c r="D12" s="53">
        <v>25809900</v>
      </c>
      <c r="E12" s="53">
        <v>25809900</v>
      </c>
      <c r="G12" s="51" t="s">
        <v>164</v>
      </c>
      <c r="H12" s="54" t="e">
        <f>#N/A</f>
        <v>#N/A</v>
      </c>
    </row>
    <row r="13" spans="1:8" ht="13.5" customHeight="1" x14ac:dyDescent="0.25">
      <c r="A13" s="51" t="s">
        <v>20</v>
      </c>
      <c r="B13" s="52">
        <v>6915250</v>
      </c>
      <c r="C13" s="53">
        <v>6915250</v>
      </c>
      <c r="D13" s="53">
        <v>6875500</v>
      </c>
      <c r="E13" s="53">
        <v>20706000</v>
      </c>
      <c r="G13" s="51" t="s">
        <v>20</v>
      </c>
      <c r="H13" s="54" t="e">
        <f>#N/A</f>
        <v>#N/A</v>
      </c>
    </row>
    <row r="14" spans="1:8" ht="29.25" customHeight="1" x14ac:dyDescent="0.25">
      <c r="A14" s="51" t="s">
        <v>22</v>
      </c>
      <c r="B14" s="52">
        <v>1394500</v>
      </c>
      <c r="C14" s="53">
        <v>1394500</v>
      </c>
      <c r="D14" s="53">
        <v>1394500</v>
      </c>
      <c r="E14" s="53">
        <v>4183500</v>
      </c>
      <c r="G14" s="51" t="s">
        <v>22</v>
      </c>
      <c r="H14" s="54" t="e">
        <f>#N/A</f>
        <v>#N/A</v>
      </c>
    </row>
    <row r="15" spans="1:8" ht="17.25" customHeight="1" x14ac:dyDescent="0.25">
      <c r="A15" s="51" t="s">
        <v>165</v>
      </c>
      <c r="B15" s="52">
        <v>19950000</v>
      </c>
      <c r="C15" s="53">
        <v>19950000</v>
      </c>
      <c r="D15" s="53">
        <v>19950000</v>
      </c>
      <c r="E15" s="53">
        <v>59850000</v>
      </c>
      <c r="G15" s="51" t="s">
        <v>165</v>
      </c>
      <c r="H15" s="54" t="e">
        <f>#N/A</f>
        <v>#N/A</v>
      </c>
    </row>
    <row r="16" spans="1:8" x14ac:dyDescent="0.25">
      <c r="A16" s="48" t="s">
        <v>25</v>
      </c>
      <c r="B16" s="55">
        <f>SUM(B3:B15)</f>
        <v>3611540504.9000001</v>
      </c>
      <c r="C16" s="55">
        <f>SUM(C3:C15)</f>
        <v>3614724096.3000002</v>
      </c>
      <c r="D16" s="55">
        <f>SUM(D3:D15)</f>
        <v>3621578138.0500002</v>
      </c>
      <c r="E16" s="55">
        <f>SUM(E3:E15)</f>
        <v>10847842739.25</v>
      </c>
    </row>
    <row r="21" spans="1:3" ht="15.75" thickBot="1" x14ac:dyDescent="0.3"/>
    <row r="22" spans="1:3" ht="15.75" thickBot="1" x14ac:dyDescent="0.3">
      <c r="A22" s="56" t="s">
        <v>166</v>
      </c>
      <c r="B22" s="57" t="s">
        <v>167</v>
      </c>
    </row>
    <row r="23" spans="1:3" ht="17.25" thickBot="1" x14ac:dyDescent="0.3">
      <c r="A23" s="58" t="s">
        <v>168</v>
      </c>
      <c r="B23" s="59">
        <f>E3+E9+E10+E13</f>
        <v>10385693079.25</v>
      </c>
      <c r="C23" s="54">
        <f>B23/$B$28</f>
        <v>0.95739709072958479</v>
      </c>
    </row>
    <row r="24" spans="1:3" ht="17.25" thickBot="1" x14ac:dyDescent="0.3">
      <c r="A24" s="60" t="s">
        <v>169</v>
      </c>
      <c r="B24" s="61">
        <f>E8+E6</f>
        <v>131985560</v>
      </c>
      <c r="C24" s="54">
        <f>B24/$B$28</f>
        <v>1.2166986853749803E-2</v>
      </c>
    </row>
    <row r="25" spans="1:3" ht="17.25" thickBot="1" x14ac:dyDescent="0.3">
      <c r="A25" s="58" t="s">
        <v>170</v>
      </c>
      <c r="B25" s="59">
        <f>E4+E15</f>
        <v>157518800</v>
      </c>
      <c r="C25" s="54">
        <f>B25/$B$28</f>
        <v>1.4520748851756544E-2</v>
      </c>
    </row>
    <row r="26" spans="1:3" ht="17.25" thickBot="1" x14ac:dyDescent="0.3">
      <c r="A26" s="60" t="s">
        <v>171</v>
      </c>
      <c r="B26" s="61">
        <f>E11+E12+E7+E14</f>
        <v>143209300</v>
      </c>
      <c r="C26" s="54">
        <f>B26/$B$28</f>
        <v>1.3201638652248864E-2</v>
      </c>
    </row>
    <row r="27" spans="1:3" ht="17.25" thickBot="1" x14ac:dyDescent="0.3">
      <c r="A27" s="58" t="s">
        <v>172</v>
      </c>
      <c r="B27" s="59">
        <f>E5</f>
        <v>29436000</v>
      </c>
      <c r="C27" s="54">
        <f>B27/$B$28</f>
        <v>2.713534912659985E-3</v>
      </c>
    </row>
    <row r="28" spans="1:3" ht="21" customHeight="1" thickBot="1" x14ac:dyDescent="0.3">
      <c r="A28" s="62" t="s">
        <v>173</v>
      </c>
      <c r="B28" s="63">
        <f>SUM(B23:B27)</f>
        <v>10847842739.25</v>
      </c>
    </row>
    <row r="30" spans="1:3" x14ac:dyDescent="0.25">
      <c r="B30" s="5">
        <f>E16-B28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6"/>
  <sheetViews>
    <sheetView topLeftCell="A10" workbookViewId="0"/>
  </sheetViews>
  <sheetFormatPr defaultColWidth="11.42578125" defaultRowHeight="15" x14ac:dyDescent="0.25"/>
  <cols>
    <col min="1" max="1" width="31.28515625" customWidth="1"/>
    <col min="3" max="3" width="37.42578125" customWidth="1"/>
    <col min="5" max="5" width="31.28515625" customWidth="1"/>
    <col min="7" max="7" width="27.42578125" customWidth="1"/>
    <col min="9" max="9" width="27.28515625" customWidth="1"/>
  </cols>
  <sheetData>
    <row r="1" spans="1:9" x14ac:dyDescent="0.25">
      <c r="A1" s="107" t="s">
        <v>151</v>
      </c>
      <c r="B1" s="64" t="s">
        <v>152</v>
      </c>
      <c r="C1" s="64"/>
      <c r="D1" s="64" t="s">
        <v>153</v>
      </c>
      <c r="E1" s="64"/>
      <c r="F1" s="64" t="s">
        <v>112</v>
      </c>
      <c r="G1" s="64"/>
      <c r="H1" s="64" t="s">
        <v>154</v>
      </c>
      <c r="I1" s="64"/>
    </row>
    <row r="2" spans="1:9" x14ac:dyDescent="0.25">
      <c r="A2" s="107"/>
      <c r="B2" s="64" t="s">
        <v>174</v>
      </c>
      <c r="C2" s="64" t="s">
        <v>6</v>
      </c>
      <c r="D2" s="64" t="s">
        <v>174</v>
      </c>
      <c r="E2" s="64" t="s">
        <v>6</v>
      </c>
      <c r="F2" s="64" t="s">
        <v>174</v>
      </c>
      <c r="G2" s="64" t="s">
        <v>6</v>
      </c>
      <c r="H2" s="64" t="s">
        <v>174</v>
      </c>
      <c r="I2" s="64" t="s">
        <v>6</v>
      </c>
    </row>
    <row r="3" spans="1:9" ht="45" x14ac:dyDescent="0.25">
      <c r="A3" s="65" t="s">
        <v>156</v>
      </c>
      <c r="B3" s="5">
        <v>1511072</v>
      </c>
      <c r="C3" s="5">
        <v>2493268800</v>
      </c>
      <c r="D3" s="5">
        <v>1511321</v>
      </c>
      <c r="E3" s="5">
        <v>2493679650</v>
      </c>
      <c r="F3" s="5">
        <v>1465006</v>
      </c>
      <c r="G3" s="5">
        <v>2417259900</v>
      </c>
      <c r="H3" s="5">
        <f>F3+D3+B3</f>
        <v>4487399</v>
      </c>
      <c r="I3" s="5">
        <f>C3+E3+G3</f>
        <v>7404208350</v>
      </c>
    </row>
    <row r="4" spans="1:9" ht="75" x14ac:dyDescent="0.25">
      <c r="A4" s="65" t="s">
        <v>157</v>
      </c>
      <c r="B4" s="5">
        <v>83333</v>
      </c>
      <c r="C4" s="5">
        <v>33333200</v>
      </c>
      <c r="D4" s="5">
        <v>83333</v>
      </c>
      <c r="E4" s="5">
        <v>33333200</v>
      </c>
      <c r="F4" s="5">
        <v>77506</v>
      </c>
      <c r="G4" s="5">
        <v>31002400</v>
      </c>
      <c r="H4" s="5" t="e">
        <f>#N/A</f>
        <v>#N/A</v>
      </c>
      <c r="I4" s="5" t="e">
        <f>#N/A</f>
        <v>#N/A</v>
      </c>
    </row>
    <row r="5" spans="1:9" ht="48" customHeight="1" x14ac:dyDescent="0.25">
      <c r="A5" s="65" t="s">
        <v>158</v>
      </c>
      <c r="B5" s="5">
        <v>21286</v>
      </c>
      <c r="C5" s="5">
        <v>10643000</v>
      </c>
      <c r="D5" s="5">
        <v>21287</v>
      </c>
      <c r="E5" s="5">
        <v>10643500</v>
      </c>
      <c r="F5" s="5">
        <v>16299</v>
      </c>
      <c r="G5" s="5">
        <v>8149500</v>
      </c>
      <c r="H5" s="5" t="e">
        <f>#N/A</f>
        <v>#N/A</v>
      </c>
      <c r="I5" s="5" t="e">
        <f>#N/A</f>
        <v>#N/A</v>
      </c>
    </row>
    <row r="6" spans="1:9" x14ac:dyDescent="0.25">
      <c r="A6" s="65" t="s">
        <v>11</v>
      </c>
      <c r="B6" s="5">
        <v>5478</v>
      </c>
      <c r="C6" s="5">
        <v>5478000</v>
      </c>
      <c r="D6" s="5">
        <v>5478</v>
      </c>
      <c r="E6" s="5">
        <v>5478000</v>
      </c>
      <c r="F6" s="5">
        <v>5055</v>
      </c>
      <c r="G6" s="5">
        <v>5055000</v>
      </c>
      <c r="H6" s="5" t="e">
        <f>#N/A</f>
        <v>#N/A</v>
      </c>
      <c r="I6" s="5" t="e">
        <f>#N/A</f>
        <v>#N/A</v>
      </c>
    </row>
    <row r="7" spans="1:9" ht="45" x14ac:dyDescent="0.25">
      <c r="A7" s="65" t="s">
        <v>159</v>
      </c>
      <c r="B7" s="5">
        <v>1040</v>
      </c>
      <c r="C7" s="5">
        <v>1040000</v>
      </c>
      <c r="D7" s="5">
        <v>1040</v>
      </c>
      <c r="E7" s="5">
        <v>1040000</v>
      </c>
      <c r="F7" s="5">
        <v>888</v>
      </c>
      <c r="G7" s="5">
        <v>888000</v>
      </c>
      <c r="H7" s="5" t="e">
        <f>#N/A</f>
        <v>#N/A</v>
      </c>
      <c r="I7" s="5" t="e">
        <f>#N/A</f>
        <v>#N/A</v>
      </c>
    </row>
    <row r="8" spans="1:9" ht="45" x14ac:dyDescent="0.25">
      <c r="A8" s="65" t="s">
        <v>160</v>
      </c>
      <c r="B8" s="5">
        <v>10693</v>
      </c>
      <c r="C8" s="5">
        <v>43648460</v>
      </c>
      <c r="D8" s="5">
        <v>10693</v>
      </c>
      <c r="E8" s="5">
        <v>43656360</v>
      </c>
      <c r="F8" s="5">
        <v>7155</v>
      </c>
      <c r="G8" s="5">
        <v>28669740</v>
      </c>
      <c r="H8" s="5" t="e">
        <f>#N/A</f>
        <v>#N/A</v>
      </c>
      <c r="I8" s="5" t="e">
        <f>#N/A</f>
        <v>#N/A</v>
      </c>
    </row>
    <row r="9" spans="1:9" ht="45" x14ac:dyDescent="0.25">
      <c r="A9" s="65" t="s">
        <v>161</v>
      </c>
      <c r="B9" s="5">
        <v>2362228</v>
      </c>
      <c r="C9" s="5">
        <v>621380420</v>
      </c>
      <c r="D9" s="5">
        <v>1323111</v>
      </c>
      <c r="E9" s="5">
        <v>621862170</v>
      </c>
      <c r="F9" s="5">
        <v>1285432</v>
      </c>
      <c r="G9" s="5">
        <v>604153040</v>
      </c>
      <c r="H9" s="5" t="e">
        <f>#N/A</f>
        <v>#N/A</v>
      </c>
      <c r="I9" s="5" t="e">
        <f>#N/A</f>
        <v>#N/A</v>
      </c>
    </row>
    <row r="10" spans="1:9" ht="30" x14ac:dyDescent="0.25">
      <c r="A10" s="65" t="s">
        <v>162</v>
      </c>
      <c r="B10" s="5">
        <v>970672</v>
      </c>
      <c r="C10" s="5">
        <v>374488874.89999998</v>
      </c>
      <c r="D10" s="5">
        <v>536117</v>
      </c>
      <c r="E10" s="5">
        <v>376771466.30000001</v>
      </c>
      <c r="F10" s="5">
        <v>515131</v>
      </c>
      <c r="G10" s="5">
        <v>362122758.04999995</v>
      </c>
      <c r="H10" s="5" t="e">
        <f>#N/A</f>
        <v>#N/A</v>
      </c>
      <c r="I10" s="5" t="e">
        <f>#N/A</f>
        <v>#N/A</v>
      </c>
    </row>
    <row r="11" spans="1:9" ht="30" x14ac:dyDescent="0.25">
      <c r="A11" s="65" t="s">
        <v>163</v>
      </c>
      <c r="B11" s="5">
        <v>0</v>
      </c>
      <c r="C11" s="5">
        <v>0</v>
      </c>
      <c r="D11" s="5">
        <v>0</v>
      </c>
      <c r="E11" s="5">
        <v>0</v>
      </c>
      <c r="F11" s="5">
        <v>121026</v>
      </c>
      <c r="G11" s="5">
        <v>110247900</v>
      </c>
      <c r="H11" s="5" t="e">
        <f>#N/A</f>
        <v>#N/A</v>
      </c>
      <c r="I11" s="5" t="e">
        <f>#N/A</f>
        <v>#N/A</v>
      </c>
    </row>
    <row r="12" spans="1:9" ht="30" x14ac:dyDescent="0.25">
      <c r="A12" s="65" t="s">
        <v>164</v>
      </c>
      <c r="B12" s="5">
        <v>0</v>
      </c>
      <c r="C12" s="5">
        <v>0</v>
      </c>
      <c r="D12" s="5">
        <v>0</v>
      </c>
      <c r="E12" s="5">
        <v>0</v>
      </c>
      <c r="F12" s="5">
        <v>72774</v>
      </c>
      <c r="G12" s="5">
        <v>25809900</v>
      </c>
      <c r="H12" s="5" t="e">
        <f>#N/A</f>
        <v>#N/A</v>
      </c>
      <c r="I12" s="5" t="e">
        <f>#N/A</f>
        <v>#N/A</v>
      </c>
    </row>
    <row r="13" spans="1:9" ht="30" x14ac:dyDescent="0.25">
      <c r="A13" s="65" t="s">
        <v>20</v>
      </c>
      <c r="B13" s="5">
        <v>1442</v>
      </c>
      <c r="C13" s="5">
        <v>6915250</v>
      </c>
      <c r="D13" s="5">
        <v>1442</v>
      </c>
      <c r="E13" s="5">
        <v>6915250</v>
      </c>
      <c r="F13" s="5">
        <v>1430</v>
      </c>
      <c r="G13" s="5">
        <v>6875500</v>
      </c>
      <c r="H13" s="5" t="e">
        <f>#N/A</f>
        <v>#N/A</v>
      </c>
      <c r="I13" s="5" t="e">
        <f>#N/A</f>
        <v>#N/A</v>
      </c>
    </row>
    <row r="14" spans="1:9" ht="17.25" customHeight="1" x14ac:dyDescent="0.25">
      <c r="A14" s="65" t="s">
        <v>22</v>
      </c>
      <c r="B14" s="5">
        <v>98</v>
      </c>
      <c r="C14" s="5">
        <v>1394500</v>
      </c>
      <c r="D14" s="5">
        <v>98</v>
      </c>
      <c r="E14" s="5">
        <v>1394500</v>
      </c>
      <c r="F14" s="5">
        <v>98</v>
      </c>
      <c r="G14" s="5">
        <v>1394500</v>
      </c>
      <c r="H14" s="5" t="e">
        <f>#N/A</f>
        <v>#N/A</v>
      </c>
      <c r="I14" s="5" t="e">
        <f>#N/A</f>
        <v>#N/A</v>
      </c>
    </row>
    <row r="15" spans="1:9" ht="45" x14ac:dyDescent="0.25">
      <c r="A15" s="65" t="s">
        <v>165</v>
      </c>
      <c r="B15" s="5">
        <v>3292</v>
      </c>
      <c r="C15" s="5">
        <v>19950000</v>
      </c>
      <c r="D15" s="5">
        <v>3292</v>
      </c>
      <c r="E15" s="5">
        <v>19950000</v>
      </c>
      <c r="F15" s="5">
        <v>3292</v>
      </c>
      <c r="G15" s="5">
        <v>19950000</v>
      </c>
      <c r="H15" s="5" t="e">
        <f>#N/A</f>
        <v>#N/A</v>
      </c>
      <c r="I15" s="5" t="e">
        <f>#N/A</f>
        <v>#N/A</v>
      </c>
    </row>
    <row r="16" spans="1:9" x14ac:dyDescent="0.25">
      <c r="A16" s="66" t="s">
        <v>25</v>
      </c>
      <c r="B16" s="55">
        <v>8846107</v>
      </c>
      <c r="C16" s="55">
        <v>6737949324.8999996</v>
      </c>
      <c r="D16" s="55">
        <v>6333817</v>
      </c>
      <c r="E16" s="55">
        <v>6742025516.3000002</v>
      </c>
      <c r="F16" s="55">
        <v>6323634</v>
      </c>
      <c r="G16" s="55">
        <v>6654400278.0500002</v>
      </c>
      <c r="H16" s="55" t="e">
        <f>#N/A</f>
        <v>#N/A</v>
      </c>
      <c r="I16" s="55" t="e">
        <f>#N/A</f>
        <v>#N/A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G27"/>
  <sheetViews>
    <sheetView workbookViewId="0">
      <selection activeCell="C4" sqref="C4"/>
    </sheetView>
  </sheetViews>
  <sheetFormatPr defaultColWidth="11.42578125" defaultRowHeight="15" x14ac:dyDescent="0.25"/>
  <cols>
    <col min="1" max="1" width="52.42578125" customWidth="1"/>
    <col min="2" max="2" width="37.7109375" customWidth="1"/>
    <col min="3" max="3" width="37.85546875" customWidth="1"/>
    <col min="4" max="4" width="34.5703125" customWidth="1"/>
    <col min="5" max="5" width="34" customWidth="1"/>
    <col min="6" max="6" width="46.5703125" customWidth="1"/>
    <col min="7" max="7" width="37.7109375" customWidth="1"/>
  </cols>
  <sheetData>
    <row r="3" spans="1:7" ht="15.75" thickBot="1" x14ac:dyDescent="0.3"/>
    <row r="4" spans="1:7" ht="21.75" thickBot="1" x14ac:dyDescent="0.4">
      <c r="A4" s="67" t="s">
        <v>175</v>
      </c>
      <c r="B4" s="108" t="s">
        <v>152</v>
      </c>
      <c r="C4" s="108"/>
      <c r="D4" s="108" t="s">
        <v>153</v>
      </c>
      <c r="E4" s="108"/>
      <c r="F4" s="108" t="s">
        <v>112</v>
      </c>
      <c r="G4" s="109"/>
    </row>
    <row r="5" spans="1:7" ht="21" x14ac:dyDescent="0.35">
      <c r="A5" s="68" t="s">
        <v>7</v>
      </c>
      <c r="B5" s="69">
        <f>252394+1079416</f>
        <v>1331810</v>
      </c>
      <c r="C5" s="70">
        <v>2197486500</v>
      </c>
      <c r="D5" s="69">
        <f>250162+1081834</f>
        <v>1331996</v>
      </c>
      <c r="E5" s="70">
        <v>2197793400</v>
      </c>
      <c r="F5" s="69">
        <v>1340007</v>
      </c>
      <c r="G5" s="70">
        <v>2211011550</v>
      </c>
    </row>
    <row r="6" spans="1:7" ht="21" x14ac:dyDescent="0.35">
      <c r="A6" s="68" t="s">
        <v>8</v>
      </c>
      <c r="B6" s="69">
        <f>65981+113281</f>
        <v>179262</v>
      </c>
      <c r="C6" s="70">
        <v>295782300</v>
      </c>
      <c r="D6" s="69">
        <f>65476+113849</f>
        <v>179325</v>
      </c>
      <c r="E6" s="70">
        <v>295886250</v>
      </c>
      <c r="F6" s="69">
        <v>124999</v>
      </c>
      <c r="G6" s="70">
        <v>206248350</v>
      </c>
    </row>
    <row r="7" spans="1:7" ht="21" x14ac:dyDescent="0.35">
      <c r="A7" s="71" t="s">
        <v>176</v>
      </c>
      <c r="B7" s="69" t="e">
        <f>#N/A</f>
        <v>#N/A</v>
      </c>
      <c r="C7" s="69" t="e">
        <f>#N/A</f>
        <v>#N/A</v>
      </c>
      <c r="D7" s="69" t="e">
        <f>#N/A</f>
        <v>#N/A</v>
      </c>
      <c r="E7" s="69" t="e">
        <f>#N/A</f>
        <v>#N/A</v>
      </c>
      <c r="F7" s="69" t="e">
        <f>#N/A</f>
        <v>#N/A</v>
      </c>
      <c r="G7" s="69" t="e">
        <f>#N/A</f>
        <v>#N/A</v>
      </c>
    </row>
    <row r="8" spans="1:7" ht="21" x14ac:dyDescent="0.35">
      <c r="A8" s="71" t="s">
        <v>157</v>
      </c>
      <c r="B8" s="69">
        <v>83333</v>
      </c>
      <c r="C8" s="70">
        <v>33333200</v>
      </c>
      <c r="D8" s="69">
        <f>17865+65468</f>
        <v>83333</v>
      </c>
      <c r="E8" s="70">
        <v>33333200</v>
      </c>
      <c r="F8" s="69">
        <v>77506</v>
      </c>
      <c r="G8" s="70">
        <v>31002400</v>
      </c>
    </row>
    <row r="9" spans="1:7" ht="21" x14ac:dyDescent="0.35">
      <c r="A9" s="71" t="s">
        <v>10</v>
      </c>
      <c r="B9" s="69">
        <f>14665+6621</f>
        <v>21286</v>
      </c>
      <c r="C9" s="70">
        <v>10643000</v>
      </c>
      <c r="D9" s="69">
        <f>14642+6645</f>
        <v>21287</v>
      </c>
      <c r="E9" s="70">
        <v>10643500</v>
      </c>
      <c r="F9" s="69">
        <v>16299</v>
      </c>
      <c r="G9" s="70">
        <v>8149500</v>
      </c>
    </row>
    <row r="10" spans="1:7" ht="21" x14ac:dyDescent="0.35">
      <c r="A10" s="71" t="s">
        <v>11</v>
      </c>
      <c r="B10" s="69">
        <f>2497+2981</f>
        <v>5478</v>
      </c>
      <c r="C10" s="70">
        <v>5478000</v>
      </c>
      <c r="D10" s="69">
        <f>2484+2994</f>
        <v>5478</v>
      </c>
      <c r="E10" s="70">
        <v>5478000</v>
      </c>
      <c r="F10" s="69">
        <v>5055</v>
      </c>
      <c r="G10" s="70">
        <v>5055000</v>
      </c>
    </row>
    <row r="11" spans="1:7" ht="21" x14ac:dyDescent="0.35">
      <c r="A11" s="71" t="s">
        <v>12</v>
      </c>
      <c r="B11" s="69">
        <f>312+728</f>
        <v>1040</v>
      </c>
      <c r="C11" s="70">
        <v>1040000</v>
      </c>
      <c r="D11" s="69">
        <f>310+730</f>
        <v>1040</v>
      </c>
      <c r="E11" s="70">
        <v>1040000</v>
      </c>
      <c r="F11" s="69">
        <v>888</v>
      </c>
      <c r="G11" s="70">
        <v>888000</v>
      </c>
    </row>
    <row r="12" spans="1:7" ht="21" x14ac:dyDescent="0.35">
      <c r="A12" s="71" t="s">
        <v>13</v>
      </c>
      <c r="B12" s="69">
        <f>6327+4366</f>
        <v>10693</v>
      </c>
      <c r="C12" s="70">
        <v>43648460</v>
      </c>
      <c r="D12" s="69">
        <f>6314+4379</f>
        <v>10693</v>
      </c>
      <c r="E12" s="70">
        <v>43656360</v>
      </c>
      <c r="F12" s="69">
        <v>7155</v>
      </c>
      <c r="G12" s="70">
        <v>28669740</v>
      </c>
    </row>
    <row r="13" spans="1:7" ht="21" x14ac:dyDescent="0.35">
      <c r="A13" s="68" t="s">
        <v>14</v>
      </c>
      <c r="B13" s="69">
        <f>1291546+1040142</f>
        <v>2331688</v>
      </c>
      <c r="C13" s="70">
        <v>607026620</v>
      </c>
      <c r="D13" s="69">
        <f>249236+1043335</f>
        <v>1292571</v>
      </c>
      <c r="E13" s="70">
        <v>607508370</v>
      </c>
      <c r="F13" s="69">
        <v>1268063</v>
      </c>
      <c r="G13" s="70">
        <v>595989610</v>
      </c>
    </row>
    <row r="14" spans="1:7" ht="21" x14ac:dyDescent="0.35">
      <c r="A14" s="68" t="s">
        <v>15</v>
      </c>
      <c r="B14" s="69">
        <v>30540</v>
      </c>
      <c r="C14" s="70">
        <v>14353800</v>
      </c>
      <c r="D14" s="69">
        <f>6363+24177</f>
        <v>30540</v>
      </c>
      <c r="E14" s="70">
        <v>14353800</v>
      </c>
      <c r="F14" s="69">
        <v>17369</v>
      </c>
      <c r="G14" s="70">
        <v>8163430</v>
      </c>
    </row>
    <row r="15" spans="1:7" ht="21" x14ac:dyDescent="0.35">
      <c r="A15" s="71" t="s">
        <v>177</v>
      </c>
      <c r="B15" s="69" t="e">
        <f>#N/A</f>
        <v>#N/A</v>
      </c>
      <c r="C15" s="69" t="e">
        <f>#N/A</f>
        <v>#N/A</v>
      </c>
      <c r="D15" s="69" t="e">
        <f>#N/A</f>
        <v>#N/A</v>
      </c>
      <c r="E15" s="69" t="e">
        <f>#N/A</f>
        <v>#N/A</v>
      </c>
      <c r="F15" s="69" t="e">
        <f>#N/A</f>
        <v>#N/A</v>
      </c>
      <c r="G15" s="69" t="e">
        <f>#N/A</f>
        <v>#N/A</v>
      </c>
    </row>
    <row r="16" spans="1:7" ht="21" x14ac:dyDescent="0.35">
      <c r="A16" s="71" t="s">
        <v>16</v>
      </c>
      <c r="B16" s="69">
        <f>533213+437459</f>
        <v>970672</v>
      </c>
      <c r="C16" s="70">
        <v>374488874.89999998</v>
      </c>
      <c r="D16" s="69">
        <f>95190+440927</f>
        <v>536117</v>
      </c>
      <c r="E16" s="70">
        <v>376771466.30000001</v>
      </c>
      <c r="F16" s="69">
        <v>515131</v>
      </c>
      <c r="G16" s="70">
        <v>362122758.04999995</v>
      </c>
    </row>
    <row r="17" spans="1:7" ht="21" x14ac:dyDescent="0.35">
      <c r="A17" s="71" t="s">
        <v>17</v>
      </c>
      <c r="B17" s="69">
        <f>95+538</f>
        <v>633</v>
      </c>
      <c r="C17" s="70">
        <v>3449850</v>
      </c>
      <c r="D17" s="69">
        <f>94+539</f>
        <v>633</v>
      </c>
      <c r="E17" s="70">
        <v>3449850</v>
      </c>
      <c r="F17" s="69">
        <v>576</v>
      </c>
      <c r="G17" s="70">
        <v>3139200</v>
      </c>
    </row>
    <row r="18" spans="1:7" ht="21" x14ac:dyDescent="0.35">
      <c r="A18" s="71" t="s">
        <v>18</v>
      </c>
      <c r="B18" s="69">
        <v>0</v>
      </c>
      <c r="C18" s="70">
        <v>0</v>
      </c>
      <c r="D18" s="69">
        <v>0</v>
      </c>
      <c r="E18" s="70">
        <v>0</v>
      </c>
      <c r="F18" s="69">
        <v>121026</v>
      </c>
      <c r="G18" s="70">
        <v>110247900</v>
      </c>
    </row>
    <row r="19" spans="1:7" ht="21" x14ac:dyDescent="0.35">
      <c r="A19" s="71" t="s">
        <v>19</v>
      </c>
      <c r="B19" s="69">
        <v>0</v>
      </c>
      <c r="C19" s="70">
        <v>0</v>
      </c>
      <c r="D19" s="69">
        <v>0</v>
      </c>
      <c r="E19" s="70">
        <v>0</v>
      </c>
      <c r="F19" s="69">
        <v>72774</v>
      </c>
      <c r="G19" s="70">
        <v>25809900</v>
      </c>
    </row>
    <row r="20" spans="1:7" ht="21" x14ac:dyDescent="0.35">
      <c r="A20" s="68" t="s">
        <v>20</v>
      </c>
      <c r="B20" s="69">
        <f>246+389</f>
        <v>635</v>
      </c>
      <c r="C20" s="70">
        <v>1669750</v>
      </c>
      <c r="D20" s="69">
        <f>246+389</f>
        <v>635</v>
      </c>
      <c r="E20" s="70">
        <v>1669750</v>
      </c>
      <c r="F20" s="69">
        <v>625</v>
      </c>
      <c r="G20" s="70">
        <v>1643000</v>
      </c>
    </row>
    <row r="21" spans="1:7" ht="21" x14ac:dyDescent="0.35">
      <c r="A21" s="68" t="s">
        <v>21</v>
      </c>
      <c r="B21" s="69">
        <v>807</v>
      </c>
      <c r="C21" s="70">
        <v>5245500</v>
      </c>
      <c r="D21" s="69">
        <v>807</v>
      </c>
      <c r="E21" s="70">
        <v>5245500</v>
      </c>
      <c r="F21" s="69">
        <v>805</v>
      </c>
      <c r="G21" s="70">
        <v>5232500</v>
      </c>
    </row>
    <row r="22" spans="1:7" ht="21" x14ac:dyDescent="0.35">
      <c r="A22" s="71" t="s">
        <v>20</v>
      </c>
      <c r="B22" s="69" t="e">
        <f>#N/A</f>
        <v>#N/A</v>
      </c>
      <c r="C22" s="69" t="e">
        <f>#N/A</f>
        <v>#N/A</v>
      </c>
      <c r="D22" s="69" t="e">
        <f>#N/A</f>
        <v>#N/A</v>
      </c>
      <c r="E22" s="69" t="e">
        <f>#N/A</f>
        <v>#N/A</v>
      </c>
      <c r="F22" s="69" t="e">
        <f>#N/A</f>
        <v>#N/A</v>
      </c>
      <c r="G22" s="69" t="e">
        <f>#N/A</f>
        <v>#N/A</v>
      </c>
    </row>
    <row r="23" spans="1:7" ht="21" x14ac:dyDescent="0.35">
      <c r="A23" s="68" t="s">
        <v>22</v>
      </c>
      <c r="B23" s="69">
        <f>8+23</f>
        <v>31</v>
      </c>
      <c r="C23" s="70">
        <v>51150</v>
      </c>
      <c r="D23" s="69">
        <f>8+23</f>
        <v>31</v>
      </c>
      <c r="E23" s="70">
        <v>51150</v>
      </c>
      <c r="F23" s="69">
        <v>31</v>
      </c>
      <c r="G23" s="70">
        <v>51150</v>
      </c>
    </row>
    <row r="24" spans="1:7" ht="21" x14ac:dyDescent="0.35">
      <c r="A24" s="68" t="s">
        <v>23</v>
      </c>
      <c r="B24" s="69">
        <v>67</v>
      </c>
      <c r="C24" s="70">
        <v>1343350</v>
      </c>
      <c r="D24" s="69">
        <v>67</v>
      </c>
      <c r="E24" s="70">
        <v>1343350</v>
      </c>
      <c r="F24" s="69">
        <v>67</v>
      </c>
      <c r="G24" s="70">
        <v>1343350</v>
      </c>
    </row>
    <row r="25" spans="1:7" ht="21" x14ac:dyDescent="0.35">
      <c r="A25" s="71" t="s">
        <v>22</v>
      </c>
      <c r="B25" s="69" t="e">
        <f>#N/A</f>
        <v>#N/A</v>
      </c>
      <c r="C25" s="69" t="e">
        <f>#N/A</f>
        <v>#N/A</v>
      </c>
      <c r="D25" s="69" t="e">
        <f>#N/A</f>
        <v>#N/A</v>
      </c>
      <c r="E25" s="69" t="e">
        <f>#N/A</f>
        <v>#N/A</v>
      </c>
      <c r="F25" s="69" t="e">
        <f>#N/A</f>
        <v>#N/A</v>
      </c>
      <c r="G25" s="69" t="e">
        <f>#N/A</f>
        <v>#N/A</v>
      </c>
    </row>
    <row r="26" spans="1:7" ht="21.75" thickBot="1" x14ac:dyDescent="0.4">
      <c r="A26" s="71" t="s">
        <v>24</v>
      </c>
      <c r="B26" s="69">
        <v>3292</v>
      </c>
      <c r="C26" s="70">
        <v>19950000</v>
      </c>
      <c r="D26" s="69">
        <v>3292</v>
      </c>
      <c r="E26" s="70">
        <v>19950000</v>
      </c>
      <c r="F26" s="69">
        <v>3292</v>
      </c>
      <c r="G26" s="70">
        <v>19950000</v>
      </c>
    </row>
    <row r="27" spans="1:7" ht="21.75" thickBot="1" x14ac:dyDescent="0.4">
      <c r="A27" s="72" t="s">
        <v>25</v>
      </c>
      <c r="B27" s="73" t="e">
        <f>#N/A</f>
        <v>#N/A</v>
      </c>
      <c r="C27" s="74" t="e">
        <f>#N/A</f>
        <v>#N/A</v>
      </c>
      <c r="D27" s="73" t="e">
        <f>#N/A</f>
        <v>#N/A</v>
      </c>
      <c r="E27" s="74" t="e">
        <f>#N/A</f>
        <v>#N/A</v>
      </c>
      <c r="F27" s="73" t="e">
        <f>#N/A</f>
        <v>#N/A</v>
      </c>
      <c r="G27" s="75" t="e">
        <f>#N/A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 (3)</vt:lpstr>
      <vt:lpstr>Hoja2</vt:lpstr>
      <vt:lpstr>Hoja4</vt:lpstr>
      <vt:lpstr>Hoja1 (2)</vt:lpstr>
      <vt:lpstr>Table 1</vt:lpstr>
      <vt:lpstr>Sheet1 (2)</vt:lpstr>
      <vt:lpstr>Hoja3</vt:lpstr>
      <vt:lpstr>Hoja2 (2)</vt:lpstr>
      <vt:lpstr>Hoja1 (3)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Rosanna Margarita Mena Morel</cp:lastModifiedBy>
  <cp:revision/>
  <dcterms:created xsi:type="dcterms:W3CDTF">2006-09-16T00:00:00Z</dcterms:created>
  <dcterms:modified xsi:type="dcterms:W3CDTF">2024-06-12T15:32:40Z</dcterms:modified>
  <cp:category/>
  <cp:contentStatus/>
</cp:coreProperties>
</file>